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EM-DATOS\CEM\Publicaciones\PC CEM-MINER\Nuevos\"/>
    </mc:Choice>
  </mc:AlternateContent>
  <workbookProtection lockStructure="1"/>
  <bookViews>
    <workbookView xWindow="0" yWindow="0" windowWidth="16005" windowHeight="7080"/>
  </bookViews>
  <sheets>
    <sheet name="Datos" sheetId="4" r:id="rId1"/>
    <sheet name="Vertical" sheetId="1" r:id="rId2"/>
    <sheet name="Horizontal" sheetId="2" r:id="rId3"/>
    <sheet name="Trazos" sheetId="3" r:id="rId4"/>
  </sheets>
  <definedNames>
    <definedName name="coef1" localSheetId="2">Horizontal!#REF!</definedName>
    <definedName name="coef1">Datos!#REF!</definedName>
    <definedName name="coef2" localSheetId="2">Horizontal!#REF!</definedName>
    <definedName name="coef2">Datos!#REF!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3" l="1"/>
  <c r="I29" i="2"/>
  <c r="I29" i="1"/>
  <c r="D44" i="2" l="1"/>
  <c r="D50" i="3"/>
  <c r="D49" i="3"/>
  <c r="D45" i="2"/>
  <c r="K52" i="3" l="1"/>
  <c r="H52" i="3"/>
  <c r="J51" i="3" s="1"/>
  <c r="O51" i="3" s="1"/>
  <c r="H50" i="3"/>
  <c r="H49" i="3"/>
  <c r="J48" i="3" s="1"/>
  <c r="O48" i="3" s="1"/>
  <c r="O54" i="3" s="1"/>
  <c r="M48" i="3"/>
  <c r="G49" i="3"/>
  <c r="G50" i="3"/>
  <c r="P22" i="3"/>
  <c r="Q22" i="3" s="1"/>
  <c r="H22" i="3"/>
  <c r="P21" i="3"/>
  <c r="Q21" i="3" s="1"/>
  <c r="H21" i="3"/>
  <c r="I21" i="3" s="1"/>
  <c r="P20" i="3"/>
  <c r="Q20" i="3" s="1"/>
  <c r="H20" i="3"/>
  <c r="E39" i="3" s="1"/>
  <c r="P19" i="3"/>
  <c r="Q19" i="3" s="1"/>
  <c r="H19" i="3"/>
  <c r="P18" i="3"/>
  <c r="Q18" i="3" s="1"/>
  <c r="H18" i="3"/>
  <c r="I18" i="3" s="1"/>
  <c r="P17" i="3"/>
  <c r="Q17" i="3" s="1"/>
  <c r="H17" i="3"/>
  <c r="P16" i="3"/>
  <c r="Q16" i="3" s="1"/>
  <c r="H16" i="3"/>
  <c r="E35" i="3" s="1"/>
  <c r="G35" i="3" s="1"/>
  <c r="P15" i="3"/>
  <c r="Q15" i="3" s="1"/>
  <c r="H15" i="3"/>
  <c r="P14" i="3"/>
  <c r="Q14" i="3" s="1"/>
  <c r="H14" i="3"/>
  <c r="P13" i="3"/>
  <c r="Q13" i="3" s="1"/>
  <c r="H13" i="3"/>
  <c r="P12" i="3"/>
  <c r="Q12" i="3" s="1"/>
  <c r="H12" i="3"/>
  <c r="E31" i="3" s="1"/>
  <c r="G31" i="3" s="1"/>
  <c r="P11" i="3"/>
  <c r="Q11" i="3" s="1"/>
  <c r="H11" i="3"/>
  <c r="P10" i="3"/>
  <c r="Q10" i="3" s="1"/>
  <c r="H10" i="3"/>
  <c r="E36" i="3" l="1"/>
  <c r="G36" i="3" s="1"/>
  <c r="E32" i="3"/>
  <c r="G32" i="3" s="1"/>
  <c r="E30" i="3"/>
  <c r="G30" i="3" s="1"/>
  <c r="E34" i="3"/>
  <c r="G34" i="3" s="1"/>
  <c r="E38" i="3"/>
  <c r="G38" i="3" s="1"/>
  <c r="E29" i="3"/>
  <c r="G29" i="3" s="1"/>
  <c r="E33" i="3"/>
  <c r="G33" i="3" s="1"/>
  <c r="E41" i="3"/>
  <c r="G41" i="3" s="1"/>
  <c r="L48" i="3"/>
  <c r="P48" i="3" s="1"/>
  <c r="I48" i="3"/>
  <c r="N48" i="3" s="1"/>
  <c r="G39" i="3"/>
  <c r="E37" i="3"/>
  <c r="G37" i="3" s="1"/>
  <c r="E40" i="3"/>
  <c r="G40" i="3" s="1"/>
  <c r="I10" i="3"/>
  <c r="I11" i="3"/>
  <c r="I12" i="3"/>
  <c r="I13" i="3"/>
  <c r="I14" i="3"/>
  <c r="I15" i="3"/>
  <c r="I16" i="3"/>
  <c r="I17" i="3"/>
  <c r="I19" i="3"/>
  <c r="I20" i="3"/>
  <c r="I22" i="3"/>
  <c r="J24" i="3" l="1"/>
  <c r="D52" i="3" s="1"/>
  <c r="G52" i="3" s="1"/>
  <c r="L51" i="3" s="1"/>
  <c r="J25" i="3"/>
  <c r="I51" i="3" l="1"/>
  <c r="N51" i="3" s="1"/>
  <c r="N54" i="3" s="1"/>
  <c r="Q48" i="3" s="1"/>
  <c r="P51" i="3"/>
  <c r="F21" i="2"/>
  <c r="F22" i="2"/>
  <c r="F23" i="2"/>
  <c r="F24" i="2"/>
  <c r="F20" i="2"/>
  <c r="E21" i="2"/>
  <c r="E22" i="2"/>
  <c r="E23" i="2"/>
  <c r="E24" i="2"/>
  <c r="E20" i="2"/>
  <c r="D21" i="2"/>
  <c r="D22" i="2"/>
  <c r="D23" i="2"/>
  <c r="D24" i="2"/>
  <c r="D20" i="2"/>
  <c r="C21" i="2"/>
  <c r="C22" i="2"/>
  <c r="C23" i="2"/>
  <c r="C24" i="2"/>
  <c r="C20" i="2"/>
  <c r="G44" i="2"/>
  <c r="H47" i="2"/>
  <c r="J46" i="2" s="1"/>
  <c r="O46" i="2" s="1"/>
  <c r="H45" i="2"/>
  <c r="G45" i="2"/>
  <c r="H44" i="2"/>
  <c r="J43" i="2" s="1"/>
  <c r="O43" i="2" s="1"/>
  <c r="O49" i="2" s="1"/>
  <c r="M43" i="2"/>
  <c r="D44" i="1"/>
  <c r="G44" i="1" s="1"/>
  <c r="Q51" i="3" l="1"/>
  <c r="Q53" i="3" s="1"/>
  <c r="Q54" i="3"/>
  <c r="N56" i="3" s="1"/>
  <c r="G54" i="3"/>
  <c r="G56" i="3" s="1"/>
  <c r="F28" i="2"/>
  <c r="E28" i="2"/>
  <c r="D28" i="2"/>
  <c r="C28" i="2"/>
  <c r="K47" i="2"/>
  <c r="L43" i="2"/>
  <c r="P43" i="2" s="1"/>
  <c r="I43" i="2"/>
  <c r="N43" i="2" s="1"/>
  <c r="F26" i="2"/>
  <c r="D26" i="2"/>
  <c r="C26" i="2"/>
  <c r="E26" i="2"/>
  <c r="M43" i="1"/>
  <c r="H47" i="1"/>
  <c r="J46" i="1" s="1"/>
  <c r="O46" i="1" s="1"/>
  <c r="H45" i="1"/>
  <c r="H44" i="1"/>
  <c r="J43" i="1" s="1"/>
  <c r="O43" i="1" s="1"/>
  <c r="O49" i="1" s="1"/>
  <c r="D45" i="1"/>
  <c r="G45" i="1" s="1"/>
  <c r="H29" i="2" l="1"/>
  <c r="H28" i="2"/>
  <c r="D47" i="2" s="1"/>
  <c r="G47" i="2" s="1"/>
  <c r="L46" i="2" s="1"/>
  <c r="C36" i="2"/>
  <c r="C35" i="2"/>
  <c r="C34" i="2"/>
  <c r="L43" i="1"/>
  <c r="P43" i="1" s="1"/>
  <c r="I43" i="1"/>
  <c r="N43" i="1" s="1"/>
  <c r="I46" i="2" l="1"/>
  <c r="N46" i="2" s="1"/>
  <c r="P46" i="2"/>
  <c r="F24" i="1"/>
  <c r="F23" i="1"/>
  <c r="F22" i="1"/>
  <c r="F21" i="1"/>
  <c r="F20" i="1"/>
  <c r="E24" i="1"/>
  <c r="E23" i="1"/>
  <c r="E22" i="1"/>
  <c r="E21" i="1"/>
  <c r="E20" i="1"/>
  <c r="D21" i="1"/>
  <c r="D22" i="1"/>
  <c r="D23" i="1"/>
  <c r="D24" i="1"/>
  <c r="D20" i="1"/>
  <c r="C21" i="1"/>
  <c r="C22" i="1"/>
  <c r="C23" i="1"/>
  <c r="C24" i="1"/>
  <c r="C20" i="1"/>
  <c r="N49" i="2" l="1"/>
  <c r="Q46" i="2" s="1"/>
  <c r="K47" i="1"/>
  <c r="D28" i="1"/>
  <c r="E26" i="1"/>
  <c r="C35" i="1" s="1"/>
  <c r="C28" i="1"/>
  <c r="D26" i="1"/>
  <c r="C34" i="1" s="1"/>
  <c r="F26" i="1"/>
  <c r="C36" i="1" s="1"/>
  <c r="F28" i="1"/>
  <c r="C26" i="1"/>
  <c r="C33" i="1" s="1"/>
  <c r="E28" i="1"/>
  <c r="Q49" i="2" l="1"/>
  <c r="N51" i="2" s="1"/>
  <c r="Q43" i="2"/>
  <c r="Q48" i="2" s="1"/>
  <c r="G49" i="2"/>
  <c r="G51" i="2" s="1"/>
  <c r="H29" i="1"/>
  <c r="H28" i="1"/>
  <c r="D47" i="1" s="1"/>
  <c r="G47" i="1" s="1"/>
  <c r="L46" i="1" s="1"/>
  <c r="P46" i="1" l="1"/>
  <c r="I46" i="1"/>
  <c r="N46" i="1" s="1"/>
  <c r="N49" i="1" l="1"/>
  <c r="Q49" i="1" s="1"/>
  <c r="N51" i="1" s="1"/>
  <c r="G49" i="1" l="1"/>
  <c r="G51" i="1" s="1"/>
  <c r="Q43" i="1"/>
  <c r="Q46" i="1"/>
  <c r="Q48" i="1" l="1"/>
</calcChain>
</file>

<file path=xl/sharedStrings.xml><?xml version="1.0" encoding="utf-8"?>
<sst xmlns="http://schemas.openxmlformats.org/spreadsheetml/2006/main" count="222" uniqueCount="92">
  <si>
    <t>P I</t>
  </si>
  <si>
    <t>P II</t>
  </si>
  <si>
    <t>Datos medidos</t>
  </si>
  <si>
    <t>COLIMADOR 1</t>
  </si>
  <si>
    <t>COLIMADOR 2</t>
  </si>
  <si>
    <t>COLIMADOR 3</t>
  </si>
  <si>
    <t>COLIMADOR 4</t>
  </si>
  <si>
    <t>gon</t>
  </si>
  <si>
    <t>repetibilidad</t>
  </si>
  <si>
    <t>Equipo a calibrar</t>
  </si>
  <si>
    <t>Fabricante:</t>
  </si>
  <si>
    <t>Modelo:</t>
  </si>
  <si>
    <t>número serie:</t>
  </si>
  <si>
    <t>Patrones de referencia</t>
  </si>
  <si>
    <t xml:space="preserve">Marca: </t>
  </si>
  <si>
    <t>número de serie:</t>
  </si>
  <si>
    <t>Resolución:</t>
  </si>
  <si>
    <t>Certificado nº:</t>
  </si>
  <si>
    <t>Equipos adicionales:</t>
  </si>
  <si>
    <t>Termómetro</t>
  </si>
  <si>
    <t>Marca:</t>
  </si>
  <si>
    <t>Número de serie:</t>
  </si>
  <si>
    <t>símbolo</t>
  </si>
  <si>
    <t>valor</t>
  </si>
  <si>
    <t>unidades</t>
  </si>
  <si>
    <t>distrib. probab.</t>
  </si>
  <si>
    <t>incertidumbres</t>
  </si>
  <si>
    <t>contribución a incertidumbre   u(L)</t>
  </si>
  <si>
    <t>grados de libertad</t>
  </si>
  <si>
    <t>peso relativo          (en %)</t>
  </si>
  <si>
    <t>parcial</t>
  </si>
  <si>
    <t>total</t>
  </si>
  <si>
    <t>u</t>
  </si>
  <si>
    <t xml:space="preserve">normal </t>
  </si>
  <si>
    <t>rectang.</t>
  </si>
  <si>
    <t>normal</t>
  </si>
  <si>
    <r>
      <t>S</t>
    </r>
    <r>
      <rPr>
        <sz val="10"/>
        <color indexed="12"/>
        <rFont val="Arial"/>
        <family val="2"/>
      </rPr>
      <t xml:space="preserve"> =</t>
    </r>
  </si>
  <si>
    <t>u=</t>
  </si>
  <si>
    <r>
      <t>u</t>
    </r>
    <r>
      <rPr>
        <b/>
        <vertAlign val="subscript"/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=</t>
    </r>
  </si>
  <si>
    <t>grados de libertad, u</t>
  </si>
  <si>
    <r>
      <t xml:space="preserve">magnitud de entrada </t>
    </r>
    <r>
      <rPr>
        <i/>
        <sz val="11"/>
        <rFont val="Calibri"/>
        <family val="2"/>
        <scheme val="minor"/>
      </rPr>
      <t>X</t>
    </r>
    <r>
      <rPr>
        <vertAlign val="subscript"/>
        <sz val="11"/>
        <rFont val="Calibri"/>
        <family val="2"/>
        <scheme val="minor"/>
      </rPr>
      <t>i</t>
    </r>
  </si>
  <si>
    <r>
      <t>coeficiente de sensibilidad  c</t>
    </r>
    <r>
      <rPr>
        <vertAlign val="subscript"/>
        <sz val="11"/>
        <rFont val="Calibri"/>
        <family val="2"/>
        <scheme val="minor"/>
      </rPr>
      <t>i</t>
    </r>
  </si>
  <si>
    <r>
      <t>u(x</t>
    </r>
    <r>
      <rPr>
        <vertAlign val="subscript"/>
        <sz val="11"/>
        <rFont val="Calibri"/>
        <family val="2"/>
        <scheme val="minor"/>
      </rPr>
      <t>i</t>
    </r>
    <r>
      <rPr>
        <sz val="11"/>
        <rFont val="Calibri"/>
        <family val="2"/>
        <scheme val="minor"/>
      </rPr>
      <t>)</t>
    </r>
  </si>
  <si>
    <r>
      <t>u</t>
    </r>
    <r>
      <rPr>
        <vertAlign val="sub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(x</t>
    </r>
    <r>
      <rPr>
        <vertAlign val="subscript"/>
        <sz val="11"/>
        <rFont val="Calibri"/>
        <family val="2"/>
        <scheme val="minor"/>
      </rPr>
      <t>i</t>
    </r>
    <r>
      <rPr>
        <sz val="11"/>
        <rFont val="Calibri"/>
        <family val="2"/>
        <scheme val="minor"/>
      </rPr>
      <t>)</t>
    </r>
  </si>
  <si>
    <t>teodolito</t>
  </si>
  <si>
    <t>proceso de medición</t>
  </si>
  <si>
    <r>
      <t>s</t>
    </r>
    <r>
      <rPr>
        <vertAlign val="subscript"/>
        <sz val="11"/>
        <rFont val="Calibri"/>
        <family val="2"/>
        <scheme val="minor"/>
      </rPr>
      <t>rep</t>
    </r>
  </si>
  <si>
    <t>resolución</t>
  </si>
  <si>
    <t>=</t>
  </si>
  <si>
    <r>
      <rPr>
        <i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 xml:space="preserve"> (95,45%)</t>
    </r>
  </si>
  <si>
    <r>
      <t>U</t>
    </r>
    <r>
      <rPr>
        <b/>
        <sz val="11"/>
        <rFont val="Calibri"/>
        <family val="2"/>
        <scheme val="minor"/>
      </rPr>
      <t xml:space="preserve"> (</t>
    </r>
    <r>
      <rPr>
        <b/>
        <i/>
        <sz val="11"/>
        <rFont val="Calibri"/>
        <family val="2"/>
        <scheme val="minor"/>
      </rPr>
      <t>k</t>
    </r>
    <r>
      <rPr>
        <b/>
        <sz val="11"/>
        <rFont val="Calibri"/>
        <family val="2"/>
        <scheme val="minor"/>
      </rPr>
      <t>(95,45%) =</t>
    </r>
  </si>
  <si>
    <t>Promedios:</t>
  </si>
  <si>
    <t>resolución:</t>
  </si>
  <si>
    <r>
      <t xml:space="preserve">Ángulos horizontales calculados </t>
    </r>
    <r>
      <rPr>
        <b/>
        <sz val="11"/>
        <color rgb="FF0000FF"/>
        <rFont val="Calibri"/>
        <family val="2"/>
        <scheme val="minor"/>
      </rPr>
      <t>(gon)</t>
    </r>
  </si>
  <si>
    <r>
      <t xml:space="preserve">Ángulos verticales calculados </t>
    </r>
    <r>
      <rPr>
        <b/>
        <sz val="11"/>
        <color rgb="FF0000FF"/>
        <rFont val="Calibri"/>
        <family val="2"/>
        <scheme val="minor"/>
      </rPr>
      <t>(gon)</t>
    </r>
  </si>
  <si>
    <t>res</t>
  </si>
  <si>
    <r>
      <t>U</t>
    </r>
    <r>
      <rPr>
        <sz val="11"/>
        <rFont val="Calibri"/>
        <family val="2"/>
        <scheme val="minor"/>
      </rPr>
      <t>cal</t>
    </r>
  </si>
  <si>
    <r>
      <rPr>
        <i/>
        <sz val="11"/>
        <rFont val="Calibri"/>
        <family val="2"/>
        <scheme val="minor"/>
      </rPr>
      <t>U</t>
    </r>
    <r>
      <rPr>
        <sz val="11"/>
        <rFont val="Calibri"/>
        <family val="2"/>
        <scheme val="minor"/>
      </rPr>
      <t xml:space="preserve"> calibración</t>
    </r>
  </si>
  <si>
    <r>
      <t>u</t>
    </r>
    <r>
      <rPr>
        <vertAlign val="subscript"/>
        <sz val="11"/>
        <color indexed="12"/>
        <rFont val="Calibri"/>
        <family val="2"/>
        <scheme val="minor"/>
      </rPr>
      <t>i</t>
    </r>
    <r>
      <rPr>
        <sz val="11"/>
        <color indexed="12"/>
        <rFont val="Calibri"/>
        <family val="2"/>
        <scheme val="minor"/>
      </rPr>
      <t>(</t>
    </r>
    <r>
      <rPr>
        <i/>
        <sz val="11"/>
        <color indexed="12"/>
        <rFont val="Symbol"/>
        <family val="1"/>
        <charset val="2"/>
      </rPr>
      <t>H</t>
    </r>
    <r>
      <rPr>
        <sz val="11"/>
        <color indexed="12"/>
        <rFont val="Calibri"/>
        <family val="2"/>
        <scheme val="minor"/>
      </rPr>
      <t>)</t>
    </r>
  </si>
  <si>
    <r>
      <t>u</t>
    </r>
    <r>
      <rPr>
        <vertAlign val="subscript"/>
        <sz val="11"/>
        <color indexed="12"/>
        <rFont val="Calibri"/>
        <family val="2"/>
        <scheme val="minor"/>
      </rPr>
      <t>i</t>
    </r>
    <r>
      <rPr>
        <sz val="11"/>
        <color indexed="12"/>
        <rFont val="Calibri"/>
        <family val="2"/>
        <scheme val="minor"/>
      </rPr>
      <t>(</t>
    </r>
    <r>
      <rPr>
        <i/>
        <sz val="11"/>
        <color indexed="12"/>
        <rFont val="Calibri"/>
        <family val="2"/>
        <scheme val="minor"/>
      </rPr>
      <t>V</t>
    </r>
    <r>
      <rPr>
        <sz val="11"/>
        <color indexed="12"/>
        <rFont val="Calibri"/>
        <family val="2"/>
        <scheme val="minor"/>
      </rPr>
      <t>)</t>
    </r>
  </si>
  <si>
    <t>COLIMA 1</t>
  </si>
  <si>
    <t>COLIMA 2</t>
  </si>
  <si>
    <t>COLIMA 3</t>
  </si>
  <si>
    <t>COLIMA 4</t>
  </si>
  <si>
    <t>Orden de lecturas</t>
  </si>
  <si>
    <t>Sigma máx:</t>
  </si>
  <si>
    <t>Sigma:</t>
  </si>
  <si>
    <t>Rango Sigma:</t>
  </si>
  <si>
    <t>(gon)</t>
  </si>
  <si>
    <t>Rango Sigma</t>
  </si>
  <si>
    <t>"</t>
  </si>
  <si>
    <r>
      <t xml:space="preserve">Ángulos respecto a la </t>
    </r>
    <r>
      <rPr>
        <b/>
        <sz val="11"/>
        <color rgb="FFFF0000"/>
        <rFont val="Calibri"/>
        <family val="2"/>
        <scheme val="minor"/>
      </rPr>
      <t>horizontal</t>
    </r>
  </si>
  <si>
    <t>REF (7)</t>
  </si>
  <si>
    <r>
      <t xml:space="preserve">Ángulos respecto a </t>
    </r>
    <r>
      <rPr>
        <b/>
        <sz val="11"/>
        <color rgb="FFFF0000"/>
        <rFont val="Calibri"/>
        <family val="2"/>
        <scheme val="minor"/>
      </rPr>
      <t>Colimador 1</t>
    </r>
  </si>
  <si>
    <t>Promedio</t>
  </si>
  <si>
    <t>Sigma</t>
  </si>
  <si>
    <t>Sigma MÁX.</t>
  </si>
  <si>
    <r>
      <t xml:space="preserve">LECTURAS EN POSICIÓN I </t>
    </r>
    <r>
      <rPr>
        <b/>
        <sz val="11"/>
        <color rgb="FF0000FF"/>
        <rFont val="Calibri"/>
        <family val="2"/>
        <scheme val="minor"/>
      </rPr>
      <t>(gon)</t>
    </r>
  </si>
  <si>
    <r>
      <t xml:space="preserve">LECTURAS EN POSICIÓN II </t>
    </r>
    <r>
      <rPr>
        <b/>
        <sz val="11"/>
        <color rgb="FF0000FF"/>
        <rFont val="Calibri"/>
        <family val="2"/>
        <scheme val="minor"/>
      </rPr>
      <t>(gon)</t>
    </r>
  </si>
  <si>
    <r>
      <t xml:space="preserve">Ángulos compensados </t>
    </r>
    <r>
      <rPr>
        <b/>
        <sz val="11"/>
        <color rgb="FF0000FF"/>
        <rFont val="Calibri"/>
        <family val="2"/>
        <scheme val="minor"/>
      </rPr>
      <t>(gon)</t>
    </r>
  </si>
  <si>
    <t>Ángulos respecto a REF (7)</t>
  </si>
  <si>
    <t>Trazo</t>
  </si>
  <si>
    <t>Estimación de incertidumbres</t>
  </si>
  <si>
    <t>Teodolito</t>
  </si>
  <si>
    <r>
      <t>LECTURAS</t>
    </r>
    <r>
      <rPr>
        <b/>
        <sz val="11"/>
        <color rgb="FF0000FF"/>
        <rFont val="Calibri"/>
        <family val="2"/>
        <scheme val="minor"/>
      </rPr>
      <t xml:space="preserve"> (gon)</t>
    </r>
  </si>
  <si>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calibración (</t>
    </r>
    <r>
      <rPr>
        <i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>=2) eje horizontal</t>
    </r>
  </si>
  <si>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calibración (</t>
    </r>
    <r>
      <rPr>
        <i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>=2) eje vertical</t>
    </r>
  </si>
  <si>
    <r>
      <t>U</t>
    </r>
    <r>
      <rPr>
        <sz val="11"/>
        <color theme="1"/>
        <rFont val="Calibri"/>
        <family val="2"/>
        <scheme val="minor"/>
      </rPr>
      <t>calibración (</t>
    </r>
    <r>
      <rPr>
        <i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>=2)</t>
    </r>
  </si>
  <si>
    <t>DI-039 ÁNGULOS VERTICALES</t>
  </si>
  <si>
    <t>DI-039 ÁNGULOS HORIZONTALES</t>
  </si>
  <si>
    <t>DI-039 ÁNGULOS VERTICALES ENTRE TRAZOS</t>
  </si>
  <si>
    <t>DI-039 CALIBRACIÓN DE COLIMADORES ÓPTICOS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</si>
</sst>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"/>
    <numFmt numFmtId="166" formatCode="0.000"/>
    <numFmt numFmtId="167" formatCode="0.0"/>
    <numFmt numFmtId="168" formatCode="0.000\ 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sz val="10"/>
      <color indexed="12"/>
      <name val="Symbol"/>
      <family val="1"/>
      <charset val="2"/>
    </font>
    <font>
      <sz val="11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Symbol"/>
      <family val="1"/>
      <charset val="2"/>
    </font>
    <font>
      <b/>
      <vertAlign val="subscript"/>
      <sz val="10"/>
      <color indexed="10"/>
      <name val="Arial"/>
      <family val="2"/>
    </font>
    <font>
      <b/>
      <i/>
      <sz val="11"/>
      <color indexed="12"/>
      <name val="Arial"/>
      <family val="2"/>
    </font>
    <font>
      <b/>
      <sz val="11"/>
      <color indexed="10"/>
      <name val="Arial"/>
      <family val="2"/>
    </font>
    <font>
      <sz val="11"/>
      <color indexed="12"/>
      <name val="Arial"/>
      <family val="2"/>
    </font>
    <font>
      <i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vertAlign val="subscript"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i/>
      <sz val="11"/>
      <color indexed="12"/>
      <name val="Symbol"/>
      <family val="1"/>
      <charset val="2"/>
    </font>
    <font>
      <sz val="10"/>
      <color indexed="12"/>
      <name val="Calibri"/>
      <family val="2"/>
      <scheme val="minor"/>
    </font>
    <font>
      <i/>
      <sz val="11"/>
      <color indexed="12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19">
    <xf numFmtId="0" fontId="0" fillId="0" borderId="0" xfId="0"/>
    <xf numFmtId="1" fontId="18" fillId="0" borderId="0" xfId="0" applyNumberFormat="1" applyFont="1" applyAlignment="1">
      <alignment horizontal="center" vertical="center"/>
    </xf>
    <xf numFmtId="0" fontId="0" fillId="0" borderId="0" xfId="0" applyProtection="1"/>
    <xf numFmtId="0" fontId="0" fillId="3" borderId="0" xfId="0" applyFill="1" applyAlignment="1" applyProtection="1">
      <alignment horizontal="center"/>
    </xf>
    <xf numFmtId="0" fontId="0" fillId="0" borderId="0" xfId="0" applyAlignment="1" applyProtection="1">
      <alignment horizontal="center"/>
    </xf>
    <xf numFmtId="164" fontId="5" fillId="0" borderId="0" xfId="0" applyNumberFormat="1" applyFont="1" applyAlignment="1" applyProtection="1">
      <alignment horizontal="center"/>
    </xf>
    <xf numFmtId="0" fontId="0" fillId="0" borderId="0" xfId="0" applyFont="1" applyProtection="1"/>
    <xf numFmtId="0" fontId="27" fillId="0" borderId="0" xfId="0" applyFont="1" applyFill="1" applyBorder="1" applyProtection="1"/>
    <xf numFmtId="0" fontId="5" fillId="8" borderId="3" xfId="0" applyFont="1" applyFill="1" applyBorder="1" applyAlignment="1" applyProtection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</xf>
    <xf numFmtId="0" fontId="5" fillId="8" borderId="11" xfId="0" applyFont="1" applyFill="1" applyBorder="1" applyAlignment="1" applyProtection="1">
      <alignment horizontal="centerContinuous" vertical="center" wrapText="1"/>
    </xf>
    <xf numFmtId="0" fontId="5" fillId="8" borderId="5" xfId="0" applyFont="1" applyFill="1" applyBorder="1" applyAlignment="1" applyProtection="1">
      <alignment horizontal="centerContinuous" vertical="center" wrapText="1"/>
    </xf>
    <xf numFmtId="2" fontId="5" fillId="8" borderId="11" xfId="0" applyNumberFormat="1" applyFont="1" applyFill="1" applyBorder="1" applyAlignment="1" applyProtection="1">
      <alignment horizontal="centerContinuous" vertical="center" wrapText="1"/>
    </xf>
    <xf numFmtId="1" fontId="5" fillId="8" borderId="11" xfId="0" applyNumberFormat="1" applyFont="1" applyFill="1" applyBorder="1" applyAlignment="1" applyProtection="1">
      <alignment horizontal="centerContinuous" vertical="top" wrapText="1"/>
    </xf>
    <xf numFmtId="1" fontId="4" fillId="8" borderId="5" xfId="0" applyNumberFormat="1" applyFont="1" applyFill="1" applyBorder="1" applyAlignment="1" applyProtection="1">
      <alignment horizontal="centerContinuous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8" borderId="9" xfId="0" applyFont="1" applyFill="1" applyBorder="1" applyAlignment="1" applyProtection="1">
      <alignment horizontal="center" vertical="center" wrapText="1"/>
    </xf>
    <xf numFmtId="0" fontId="5" fillId="8" borderId="0" xfId="0" applyFont="1" applyFill="1" applyAlignment="1" applyProtection="1">
      <alignment horizontal="centerContinuous" vertical="center" wrapText="1"/>
    </xf>
    <xf numFmtId="0" fontId="5" fillId="8" borderId="12" xfId="0" applyFont="1" applyFill="1" applyBorder="1" applyAlignment="1" applyProtection="1">
      <alignment horizontal="centerContinuous" vertical="center" wrapText="1"/>
    </xf>
    <xf numFmtId="0" fontId="5" fillId="8" borderId="8" xfId="0" applyFont="1" applyFill="1" applyBorder="1" applyAlignment="1" applyProtection="1">
      <alignment horizontal="centerContinuous" vertical="center" wrapText="1"/>
    </xf>
    <xf numFmtId="0" fontId="5" fillId="8" borderId="9" xfId="0" applyFont="1" applyFill="1" applyBorder="1" applyAlignment="1" applyProtection="1">
      <alignment horizontal="centerContinuous" vertical="center" wrapText="1"/>
    </xf>
    <xf numFmtId="0" fontId="21" fillId="8" borderId="9" xfId="0" applyFont="1" applyFill="1" applyBorder="1" applyAlignment="1" applyProtection="1">
      <alignment horizontal="center" vertical="justify" wrapText="1"/>
    </xf>
    <xf numFmtId="1" fontId="22" fillId="8" borderId="8" xfId="0" applyNumberFormat="1" applyFont="1" applyFill="1" applyBorder="1" applyAlignment="1" applyProtection="1">
      <alignment horizontal="center" vertical="center" wrapText="1"/>
    </xf>
    <xf numFmtId="0" fontId="10" fillId="8" borderId="6" xfId="0" applyFont="1" applyFill="1" applyBorder="1" applyAlignment="1" applyProtection="1">
      <alignment horizontal="center" vertical="center" wrapText="1"/>
    </xf>
    <xf numFmtId="0" fontId="4" fillId="8" borderId="9" xfId="0" applyFont="1" applyFill="1" applyBorder="1" applyAlignment="1" applyProtection="1">
      <alignment horizontal="center" wrapText="1"/>
    </xf>
    <xf numFmtId="0" fontId="24" fillId="6" borderId="4" xfId="0" applyFont="1" applyFill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Continuous" vertical="center" wrapText="1"/>
    </xf>
    <xf numFmtId="0" fontId="5" fillId="0" borderId="5" xfId="0" applyFont="1" applyBorder="1" applyAlignment="1" applyProtection="1">
      <alignment horizontal="centerContinuous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21" fillId="0" borderId="5" xfId="0" applyFont="1" applyBorder="1" applyAlignment="1" applyProtection="1">
      <alignment horizontal="center" vertical="justify" wrapText="1"/>
    </xf>
    <xf numFmtId="0" fontId="5" fillId="0" borderId="3" xfId="0" applyFont="1" applyBorder="1" applyAlignment="1" applyProtection="1">
      <alignment vertical="center"/>
    </xf>
    <xf numFmtId="166" fontId="5" fillId="5" borderId="3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 wrapText="1"/>
    </xf>
    <xf numFmtId="2" fontId="4" fillId="0" borderId="5" xfId="0" applyNumberFormat="1" applyFont="1" applyBorder="1" applyAlignment="1" applyProtection="1">
      <alignment horizontal="center" wrapText="1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vertical="center"/>
    </xf>
    <xf numFmtId="11" fontId="5" fillId="7" borderId="2" xfId="0" applyNumberFormat="1" applyFont="1" applyFill="1" applyBorder="1" applyAlignment="1" applyProtection="1">
      <alignment horizontal="right" vertical="center"/>
    </xf>
    <xf numFmtId="0" fontId="0" fillId="7" borderId="0" xfId="0" applyFont="1" applyFill="1" applyProtection="1"/>
    <xf numFmtId="11" fontId="5" fillId="7" borderId="12" xfId="0" applyNumberFormat="1" applyFont="1" applyFill="1" applyBorder="1" applyAlignment="1" applyProtection="1">
      <alignment horizontal="left" vertical="center"/>
    </xf>
    <xf numFmtId="166" fontId="5" fillId="7" borderId="10" xfId="0" applyNumberFormat="1" applyFont="1" applyFill="1" applyBorder="1" applyAlignment="1" applyProtection="1">
      <alignment horizontal="center" vertical="center"/>
    </xf>
    <xf numFmtId="11" fontId="5" fillId="7" borderId="2" xfId="0" applyNumberFormat="1" applyFont="1" applyFill="1" applyBorder="1" applyAlignment="1" applyProtection="1">
      <alignment vertical="center"/>
    </xf>
    <xf numFmtId="0" fontId="4" fillId="7" borderId="12" xfId="0" applyFont="1" applyFill="1" applyBorder="1" applyAlignment="1" applyProtection="1">
      <alignment horizontal="left" vertical="center"/>
    </xf>
    <xf numFmtId="0" fontId="4" fillId="7" borderId="12" xfId="0" applyFont="1" applyFill="1" applyBorder="1" applyAlignment="1" applyProtection="1">
      <alignment horizontal="center" vertical="center"/>
    </xf>
    <xf numFmtId="0" fontId="4" fillId="7" borderId="10" xfId="0" applyFont="1" applyFill="1" applyBorder="1" applyAlignment="1" applyProtection="1">
      <alignment horizontal="center" wrapText="1"/>
    </xf>
    <xf numFmtId="0" fontId="5" fillId="7" borderId="6" xfId="0" applyFont="1" applyFill="1" applyBorder="1" applyAlignment="1" applyProtection="1">
      <alignment horizontal="left" vertical="center"/>
    </xf>
    <xf numFmtId="0" fontId="5" fillId="7" borderId="9" xfId="0" applyFont="1" applyFill="1" applyBorder="1" applyAlignment="1" applyProtection="1">
      <alignment vertical="center"/>
    </xf>
    <xf numFmtId="0" fontId="5" fillId="7" borderId="6" xfId="0" applyFont="1" applyFill="1" applyBorder="1" applyAlignment="1" applyProtection="1">
      <alignment vertical="center"/>
    </xf>
    <xf numFmtId="2" fontId="5" fillId="7" borderId="9" xfId="0" applyNumberFormat="1" applyFont="1" applyFill="1" applyBorder="1" applyAlignment="1" applyProtection="1">
      <alignment horizontal="left" vertical="center"/>
    </xf>
    <xf numFmtId="2" fontId="5" fillId="7" borderId="8" xfId="0" applyNumberFormat="1" applyFont="1" applyFill="1" applyBorder="1" applyAlignment="1" applyProtection="1">
      <alignment horizontal="right" vertical="center"/>
    </xf>
    <xf numFmtId="166" fontId="5" fillId="7" borderId="6" xfId="0" applyNumberFormat="1" applyFont="1" applyFill="1" applyBorder="1" applyAlignment="1" applyProtection="1">
      <alignment horizontal="center" vertical="center"/>
    </xf>
    <xf numFmtId="0" fontId="5" fillId="7" borderId="7" xfId="0" applyFont="1" applyFill="1" applyBorder="1" applyAlignment="1" applyProtection="1">
      <alignment vertical="center"/>
    </xf>
    <xf numFmtId="0" fontId="4" fillId="7" borderId="9" xfId="0" applyFont="1" applyFill="1" applyBorder="1" applyAlignment="1" applyProtection="1">
      <alignment horizontal="center" vertical="center"/>
    </xf>
    <xf numFmtId="0" fontId="4" fillId="7" borderId="8" xfId="0" applyFont="1" applyFill="1" applyBorder="1" applyAlignment="1" applyProtection="1">
      <alignment horizontal="center" vertical="center"/>
    </xf>
    <xf numFmtId="0" fontId="4" fillId="7" borderId="6" xfId="0" applyFont="1" applyFill="1" applyBorder="1" applyAlignment="1" applyProtection="1">
      <alignment horizontal="center" wrapText="1"/>
    </xf>
    <xf numFmtId="0" fontId="24" fillId="6" borderId="2" xfId="0" applyFont="1" applyFill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12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right" vertical="center"/>
    </xf>
    <xf numFmtId="0" fontId="5" fillId="0" borderId="12" xfId="0" applyFont="1" applyBorder="1" applyAlignment="1" applyProtection="1">
      <alignment horizontal="right" vertical="center"/>
    </xf>
    <xf numFmtId="11" fontId="5" fillId="0" borderId="12" xfId="0" applyNumberFormat="1" applyFont="1" applyBorder="1" applyAlignment="1" applyProtection="1">
      <alignment horizontal="left" vertical="center"/>
    </xf>
    <xf numFmtId="166" fontId="5" fillId="5" borderId="12" xfId="0" applyNumberFormat="1" applyFont="1" applyFill="1" applyBorder="1" applyAlignment="1" applyProtection="1">
      <alignment horizontal="center" vertical="center"/>
    </xf>
    <xf numFmtId="11" fontId="4" fillId="0" borderId="12" xfId="0" applyNumberFormat="1" applyFont="1" applyBorder="1" applyAlignment="1" applyProtection="1">
      <alignment horizontal="left" vertical="center"/>
    </xf>
    <xf numFmtId="48" fontId="4" fillId="7" borderId="9" xfId="0" applyNumberFormat="1" applyFont="1" applyFill="1" applyBorder="1" applyAlignment="1" applyProtection="1">
      <alignment horizontal="center" vertical="center"/>
    </xf>
    <xf numFmtId="0" fontId="4" fillId="7" borderId="6" xfId="0" applyFont="1" applyFill="1" applyBorder="1" applyAlignment="1" applyProtection="1">
      <alignment horizontal="center" vertical="center"/>
    </xf>
    <xf numFmtId="0" fontId="4" fillId="7" borderId="9" xfId="0" applyFont="1" applyFill="1" applyBorder="1" applyAlignment="1" applyProtection="1">
      <alignment horizontal="center" wrapText="1"/>
    </xf>
    <xf numFmtId="0" fontId="10" fillId="0" borderId="0" xfId="0" applyFont="1" applyAlignment="1" applyProtection="1">
      <alignment horizontal="center"/>
    </xf>
    <xf numFmtId="167" fontId="9" fillId="0" borderId="0" xfId="0" applyNumberFormat="1" applyFont="1" applyAlignment="1" applyProtection="1">
      <alignment horizontal="center"/>
    </xf>
    <xf numFmtId="0" fontId="25" fillId="0" borderId="1" xfId="0" applyFont="1" applyBorder="1" applyAlignment="1" applyProtection="1">
      <alignment horizontal="centerContinuous"/>
    </xf>
    <xf numFmtId="0" fontId="26" fillId="0" borderId="17" xfId="0" applyFont="1" applyBorder="1" applyAlignment="1" applyProtection="1">
      <alignment horizontal="right" vertical="center"/>
    </xf>
    <xf numFmtId="166" fontId="13" fillId="0" borderId="13" xfId="0" applyNumberFormat="1" applyFont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166" fontId="3" fillId="0" borderId="0" xfId="0" applyNumberFormat="1" applyFont="1" applyAlignment="1" applyProtection="1">
      <alignment horizontal="left" vertical="center"/>
    </xf>
    <xf numFmtId="1" fontId="11" fillId="0" borderId="0" xfId="0" applyNumberFormat="1" applyFont="1" applyAlignment="1" applyProtection="1">
      <alignment horizontal="centerContinuous" vertical="center"/>
    </xf>
    <xf numFmtId="0" fontId="12" fillId="0" borderId="0" xfId="0" applyFont="1" applyAlignment="1" applyProtection="1">
      <alignment horizontal="right" vertical="center"/>
    </xf>
    <xf numFmtId="166" fontId="12" fillId="0" borderId="0" xfId="0" applyNumberFormat="1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1" fontId="17" fillId="0" borderId="0" xfId="0" applyNumberFormat="1" applyFont="1" applyAlignment="1" applyProtection="1">
      <alignment horizontal="left" vertical="center"/>
    </xf>
    <xf numFmtId="0" fontId="0" fillId="0" borderId="0" xfId="0" quotePrefix="1" applyAlignment="1" applyProtection="1">
      <alignment horizontal="center"/>
    </xf>
    <xf numFmtId="2" fontId="0" fillId="0" borderId="0" xfId="0" applyNumberFormat="1" applyProtection="1"/>
    <xf numFmtId="0" fontId="7" fillId="3" borderId="4" xfId="0" applyFont="1" applyFill="1" applyBorder="1" applyProtection="1"/>
    <xf numFmtId="0" fontId="0" fillId="3" borderId="11" xfId="0" applyFill="1" applyBorder="1" applyProtection="1"/>
    <xf numFmtId="0" fontId="0" fillId="3" borderId="5" xfId="0" applyFill="1" applyBorder="1" applyProtection="1"/>
    <xf numFmtId="0" fontId="0" fillId="3" borderId="0" xfId="0" applyFill="1" applyBorder="1" applyProtection="1"/>
    <xf numFmtId="0" fontId="0" fillId="3" borderId="12" xfId="0" applyFill="1" applyBorder="1" applyProtection="1"/>
    <xf numFmtId="0" fontId="0" fillId="3" borderId="2" xfId="0" applyFill="1" applyBorder="1" applyProtection="1"/>
    <xf numFmtId="0" fontId="0" fillId="3" borderId="7" xfId="0" applyFill="1" applyBorder="1" applyProtection="1"/>
    <xf numFmtId="0" fontId="0" fillId="3" borderId="9" xfId="0" applyFill="1" applyBorder="1" applyProtection="1"/>
    <xf numFmtId="0" fontId="0" fillId="3" borderId="8" xfId="0" applyFill="1" applyBorder="1" applyProtection="1"/>
    <xf numFmtId="0" fontId="0" fillId="4" borderId="0" xfId="0" applyFill="1" applyBorder="1" applyAlignment="1" applyProtection="1">
      <alignment horizontal="left"/>
      <protection locked="0"/>
    </xf>
    <xf numFmtId="0" fontId="1" fillId="0" borderId="18" xfId="0" applyFont="1" applyBorder="1" applyProtection="1"/>
    <xf numFmtId="0" fontId="0" fillId="0" borderId="19" xfId="0" applyBorder="1" applyProtection="1"/>
    <xf numFmtId="0" fontId="0" fillId="0" borderId="20" xfId="0" applyBorder="1" applyProtection="1"/>
    <xf numFmtId="0" fontId="1" fillId="0" borderId="20" xfId="0" applyFont="1" applyBorder="1" applyProtection="1"/>
    <xf numFmtId="0" fontId="1" fillId="0" borderId="22" xfId="0" applyFont="1" applyBorder="1" applyProtection="1"/>
    <xf numFmtId="0" fontId="25" fillId="5" borderId="14" xfId="0" applyFont="1" applyFill="1" applyBorder="1" applyAlignment="1" applyProtection="1">
      <alignment horizontal="right" vertical="center"/>
    </xf>
    <xf numFmtId="0" fontId="24" fillId="5" borderId="16" xfId="0" applyFont="1" applyFill="1" applyBorder="1" applyAlignment="1" applyProtection="1">
      <alignment horizontal="left" vertical="center"/>
    </xf>
    <xf numFmtId="165" fontId="0" fillId="4" borderId="0" xfId="0" applyNumberFormat="1" applyFill="1" applyBorder="1" applyAlignment="1" applyProtection="1">
      <alignment horizontal="left"/>
      <protection locked="0"/>
    </xf>
    <xf numFmtId="165" fontId="0" fillId="0" borderId="21" xfId="0" applyNumberFormat="1" applyBorder="1" applyProtection="1"/>
    <xf numFmtId="165" fontId="0" fillId="0" borderId="23" xfId="0" applyNumberFormat="1" applyBorder="1" applyProtection="1"/>
    <xf numFmtId="0" fontId="1" fillId="0" borderId="20" xfId="0" applyFont="1" applyBorder="1" applyAlignment="1" applyProtection="1">
      <alignment horizontal="right"/>
    </xf>
    <xf numFmtId="0" fontId="1" fillId="0" borderId="22" xfId="0" applyFont="1" applyBorder="1" applyAlignment="1" applyProtection="1">
      <alignment horizontal="right"/>
    </xf>
    <xf numFmtId="168" fontId="0" fillId="0" borderId="0" xfId="0" applyNumberFormat="1" applyFont="1" applyAlignment="1" applyProtection="1">
      <alignment horizontal="center"/>
    </xf>
    <xf numFmtId="168" fontId="5" fillId="0" borderId="0" xfId="0" applyNumberFormat="1" applyFont="1" applyAlignment="1" applyProtection="1">
      <alignment horizontal="center"/>
    </xf>
    <xf numFmtId="168" fontId="0" fillId="0" borderId="0" xfId="0" applyNumberFormat="1" applyProtection="1"/>
    <xf numFmtId="0" fontId="0" fillId="0" borderId="2" xfId="0" applyBorder="1" applyAlignment="1">
      <alignment wrapText="1"/>
    </xf>
    <xf numFmtId="165" fontId="5" fillId="0" borderId="11" xfId="0" applyNumberFormat="1" applyFont="1" applyBorder="1" applyAlignment="1" applyProtection="1">
      <alignment horizontal="center" vertical="center" wrapText="1"/>
    </xf>
    <xf numFmtId="165" fontId="24" fillId="0" borderId="17" xfId="0" applyNumberFormat="1" applyFont="1" applyBorder="1" applyAlignment="1" applyProtection="1">
      <alignment horizontal="center" vertical="center"/>
    </xf>
    <xf numFmtId="168" fontId="5" fillId="7" borderId="2" xfId="0" applyNumberFormat="1" applyFont="1" applyFill="1" applyBorder="1" applyAlignment="1" applyProtection="1">
      <alignment horizontal="right" vertical="center"/>
    </xf>
    <xf numFmtId="168" fontId="5" fillId="7" borderId="7" xfId="0" applyNumberFormat="1" applyFont="1" applyFill="1" applyBorder="1" applyAlignment="1" applyProtection="1">
      <alignment horizontal="right" vertical="center"/>
    </xf>
    <xf numFmtId="168" fontId="5" fillId="0" borderId="11" xfId="0" applyNumberFormat="1" applyFont="1" applyBorder="1" applyAlignment="1" applyProtection="1">
      <alignment horizontal="right" vertical="center"/>
    </xf>
    <xf numFmtId="168" fontId="5" fillId="0" borderId="0" xfId="0" applyNumberFormat="1" applyFont="1" applyAlignment="1" applyProtection="1">
      <alignment horizontal="right" vertical="center"/>
    </xf>
    <xf numFmtId="165" fontId="5" fillId="0" borderId="2" xfId="0" applyNumberFormat="1" applyFont="1" applyBorder="1" applyAlignment="1" applyProtection="1">
      <alignment horizontal="center" vertical="center"/>
    </xf>
    <xf numFmtId="0" fontId="19" fillId="7" borderId="10" xfId="0" applyFont="1" applyFill="1" applyBorder="1" applyAlignment="1" applyProtection="1">
      <alignment horizontal="center" vertical="center"/>
    </xf>
    <xf numFmtId="0" fontId="19" fillId="7" borderId="6" xfId="0" applyFont="1" applyFill="1" applyBorder="1" applyAlignment="1" applyProtection="1">
      <alignment horizontal="center" vertical="center"/>
    </xf>
    <xf numFmtId="1" fontId="30" fillId="8" borderId="8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Border="1" applyAlignment="1" applyProtection="1">
      <alignment horizontal="center"/>
    </xf>
    <xf numFmtId="168" fontId="0" fillId="0" borderId="0" xfId="0" applyNumberFormat="1" applyAlignment="1" applyProtection="1">
      <alignment horizontal="center"/>
    </xf>
    <xf numFmtId="0" fontId="28" fillId="0" borderId="21" xfId="0" applyFont="1" applyBorder="1" applyAlignment="1" applyProtection="1">
      <alignment horizontal="center"/>
    </xf>
    <xf numFmtId="165" fontId="24" fillId="5" borderId="15" xfId="0" applyNumberFormat="1" applyFont="1" applyFill="1" applyBorder="1" applyAlignment="1" applyProtection="1">
      <alignment horizontal="right" vertical="center"/>
    </xf>
    <xf numFmtId="0" fontId="0" fillId="2" borderId="24" xfId="0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28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32" fillId="0" borderId="0" xfId="0" applyFont="1" applyProtection="1"/>
    <xf numFmtId="0" fontId="24" fillId="0" borderId="32" xfId="0" applyFont="1" applyBorder="1" applyAlignment="1" applyProtection="1">
      <alignment horizontal="right" vertical="center"/>
    </xf>
    <xf numFmtId="167" fontId="24" fillId="5" borderId="15" xfId="0" applyNumberFormat="1" applyFont="1" applyFill="1" applyBorder="1" applyAlignment="1" applyProtection="1">
      <alignment horizontal="right" vertical="center"/>
    </xf>
    <xf numFmtId="0" fontId="33" fillId="0" borderId="19" xfId="0" applyFont="1" applyBorder="1" applyProtection="1"/>
    <xf numFmtId="0" fontId="4" fillId="0" borderId="0" xfId="1" applyProtection="1"/>
    <xf numFmtId="0" fontId="4" fillId="0" borderId="0" xfId="1" applyAlignment="1" applyProtection="1">
      <alignment horizontal="center"/>
    </xf>
    <xf numFmtId="0" fontId="4" fillId="0" borderId="0" xfId="1"/>
    <xf numFmtId="0" fontId="4" fillId="0" borderId="0" xfId="1" applyAlignment="1">
      <alignment horizontal="center"/>
    </xf>
    <xf numFmtId="0" fontId="33" fillId="0" borderId="20" xfId="0" applyFont="1" applyBorder="1" applyProtection="1"/>
    <xf numFmtId="0" fontId="33" fillId="2" borderId="0" xfId="0" applyFont="1" applyFill="1" applyBorder="1" applyProtection="1"/>
    <xf numFmtId="0" fontId="0" fillId="2" borderId="0" xfId="0" applyFill="1" applyProtection="1"/>
    <xf numFmtId="0" fontId="5" fillId="0" borderId="0" xfId="1" applyFont="1" applyProtection="1"/>
    <xf numFmtId="0" fontId="5" fillId="0" borderId="0" xfId="1" applyFont="1" applyAlignment="1" applyProtection="1">
      <alignment horizontal="center"/>
    </xf>
    <xf numFmtId="0" fontId="24" fillId="0" borderId="0" xfId="1" applyFont="1" applyAlignment="1" applyProtection="1">
      <alignment horizontal="left"/>
    </xf>
    <xf numFmtId="0" fontId="24" fillId="0" borderId="0" xfId="1" applyFont="1" applyAlignment="1" applyProtection="1">
      <alignment horizontal="center"/>
    </xf>
    <xf numFmtId="0" fontId="5" fillId="2" borderId="3" xfId="1" applyFont="1" applyFill="1" applyBorder="1" applyAlignment="1" applyProtection="1">
      <alignment horizontal="center"/>
      <protection locked="0"/>
    </xf>
    <xf numFmtId="168" fontId="5" fillId="0" borderId="0" xfId="1" applyNumberFormat="1" applyFont="1" applyAlignment="1" applyProtection="1">
      <alignment horizontal="center"/>
    </xf>
    <xf numFmtId="0" fontId="5" fillId="2" borderId="10" xfId="1" applyFont="1" applyFill="1" applyBorder="1" applyAlignment="1" applyProtection="1">
      <alignment horizontal="center"/>
      <protection locked="0"/>
    </xf>
    <xf numFmtId="0" fontId="5" fillId="2" borderId="6" xfId="1" applyFont="1" applyFill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right"/>
    </xf>
    <xf numFmtId="164" fontId="5" fillId="0" borderId="0" xfId="1" applyNumberFormat="1" applyFont="1" applyAlignment="1" applyProtection="1">
      <alignment horizontal="center"/>
    </xf>
    <xf numFmtId="165" fontId="34" fillId="0" borderId="34" xfId="1" applyNumberFormat="1" applyFont="1" applyFill="1" applyBorder="1" applyAlignment="1" applyProtection="1">
      <alignment horizontal="center"/>
    </xf>
    <xf numFmtId="165" fontId="34" fillId="0" borderId="35" xfId="1" applyNumberFormat="1" applyFont="1" applyFill="1" applyBorder="1" applyAlignment="1" applyProtection="1">
      <alignment horizontal="center"/>
    </xf>
    <xf numFmtId="165" fontId="34" fillId="0" borderId="36" xfId="1" applyNumberFormat="1" applyFont="1" applyFill="1" applyBorder="1" applyAlignment="1" applyProtection="1">
      <alignment horizontal="center"/>
    </xf>
    <xf numFmtId="0" fontId="5" fillId="9" borderId="0" xfId="1" applyFont="1" applyFill="1" applyAlignment="1" applyProtection="1">
      <alignment horizontal="center"/>
    </xf>
    <xf numFmtId="0" fontId="5" fillId="9" borderId="0" xfId="1" applyFont="1" applyFill="1" applyProtection="1"/>
    <xf numFmtId="165" fontId="34" fillId="9" borderId="35" xfId="1" applyNumberFormat="1" applyFont="1" applyFill="1" applyBorder="1" applyAlignment="1" applyProtection="1">
      <alignment horizontal="center"/>
    </xf>
    <xf numFmtId="0" fontId="24" fillId="9" borderId="38" xfId="1" applyFont="1" applyFill="1" applyBorder="1" applyAlignment="1" applyProtection="1">
      <alignment horizontal="center"/>
    </xf>
    <xf numFmtId="0" fontId="5" fillId="9" borderId="33" xfId="1" applyFont="1" applyFill="1" applyBorder="1" applyAlignment="1" applyProtection="1">
      <alignment horizontal="center"/>
      <protection locked="0"/>
    </xf>
    <xf numFmtId="168" fontId="5" fillId="9" borderId="37" xfId="1" applyNumberFormat="1" applyFont="1" applyFill="1" applyBorder="1" applyAlignment="1" applyProtection="1">
      <alignment horizontal="center"/>
    </xf>
    <xf numFmtId="168" fontId="5" fillId="9" borderId="39" xfId="1" applyNumberFormat="1" applyFont="1" applyFill="1" applyBorder="1" applyAlignment="1" applyProtection="1">
      <alignment horizontal="center"/>
    </xf>
    <xf numFmtId="168" fontId="5" fillId="0" borderId="3" xfId="1" applyNumberFormat="1" applyFont="1" applyBorder="1" applyProtection="1"/>
    <xf numFmtId="168" fontId="5" fillId="0" borderId="10" xfId="1" applyNumberFormat="1" applyFont="1" applyBorder="1" applyProtection="1"/>
    <xf numFmtId="168" fontId="5" fillId="9" borderId="10" xfId="1" applyNumberFormat="1" applyFont="1" applyFill="1" applyBorder="1" applyProtection="1"/>
    <xf numFmtId="168" fontId="5" fillId="0" borderId="6" xfId="1" applyNumberFormat="1" applyFont="1" applyBorder="1" applyProtection="1"/>
    <xf numFmtId="0" fontId="24" fillId="0" borderId="0" xfId="1" applyFont="1" applyProtection="1"/>
    <xf numFmtId="0" fontId="35" fillId="0" borderId="0" xfId="0" applyFont="1" applyProtection="1"/>
    <xf numFmtId="0" fontId="5" fillId="7" borderId="6" xfId="0" applyFont="1" applyFill="1" applyBorder="1" applyAlignment="1" applyProtection="1">
      <alignment horizontal="center" vertical="center"/>
    </xf>
    <xf numFmtId="11" fontId="5" fillId="7" borderId="9" xfId="0" applyNumberFormat="1" applyFont="1" applyFill="1" applyBorder="1" applyAlignment="1" applyProtection="1">
      <alignment vertical="center"/>
    </xf>
    <xf numFmtId="166" fontId="5" fillId="7" borderId="9" xfId="0" applyNumberFormat="1" applyFont="1" applyFill="1" applyBorder="1" applyAlignment="1" applyProtection="1">
      <alignment vertical="center"/>
    </xf>
    <xf numFmtId="11" fontId="5" fillId="7" borderId="9" xfId="0" applyNumberFormat="1" applyFont="1" applyFill="1" applyBorder="1" applyAlignment="1" applyProtection="1">
      <alignment horizontal="left" vertical="center"/>
    </xf>
    <xf numFmtId="1" fontId="5" fillId="7" borderId="9" xfId="0" applyNumberFormat="1" applyFont="1" applyFill="1" applyBorder="1" applyAlignment="1" applyProtection="1">
      <alignment vertical="center"/>
    </xf>
    <xf numFmtId="166" fontId="5" fillId="7" borderId="9" xfId="0" applyNumberFormat="1" applyFont="1" applyFill="1" applyBorder="1" applyAlignment="1" applyProtection="1">
      <alignment horizontal="center" vertical="center"/>
    </xf>
    <xf numFmtId="11" fontId="5" fillId="7" borderId="7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5" fillId="0" borderId="11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1" xfId="0" applyFill="1" applyBorder="1" applyAlignment="1">
      <alignment wrapText="1"/>
    </xf>
    <xf numFmtId="0" fontId="0" fillId="0" borderId="0" xfId="0" applyFill="1" applyAlignment="1"/>
    <xf numFmtId="0" fontId="0" fillId="2" borderId="0" xfId="0" applyFill="1"/>
    <xf numFmtId="165" fontId="0" fillId="4" borderId="8" xfId="0" applyNumberFormat="1" applyFill="1" applyBorder="1" applyAlignment="1" applyProtection="1">
      <alignment horizontal="left"/>
      <protection locked="0"/>
    </xf>
    <xf numFmtId="0" fontId="1" fillId="10" borderId="2" xfId="0" applyFont="1" applyFill="1" applyBorder="1" applyAlignment="1" applyProtection="1">
      <alignment horizontal="center"/>
    </xf>
    <xf numFmtId="0" fontId="32" fillId="0" borderId="0" xfId="0" applyFont="1" applyFill="1" applyAlignment="1" applyProtection="1">
      <alignment horizontal="center"/>
    </xf>
    <xf numFmtId="0" fontId="32" fillId="0" borderId="0" xfId="0" applyFont="1" applyFill="1" applyAlignment="1" applyProtection="1">
      <alignment horizontal="right"/>
    </xf>
    <xf numFmtId="0" fontId="32" fillId="0" borderId="0" xfId="0" applyFont="1" applyFill="1" applyAlignment="1" applyProtection="1">
      <alignment horizontal="right" vertical="center"/>
    </xf>
    <xf numFmtId="0" fontId="32" fillId="0" borderId="0" xfId="1" applyFont="1" applyFill="1" applyAlignment="1" applyProtection="1">
      <alignment horizontal="right"/>
    </xf>
    <xf numFmtId="0" fontId="0" fillId="4" borderId="12" xfId="0" applyFill="1" applyBorder="1" applyProtection="1">
      <protection locked="0"/>
    </xf>
    <xf numFmtId="0" fontId="0" fillId="4" borderId="9" xfId="0" applyFill="1" applyBorder="1" applyProtection="1">
      <protection locked="0"/>
    </xf>
    <xf numFmtId="166" fontId="4" fillId="0" borderId="5" xfId="0" applyNumberFormat="1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165" fontId="5" fillId="7" borderId="2" xfId="0" applyNumberFormat="1" applyFont="1" applyFill="1" applyBorder="1" applyAlignment="1" applyProtection="1">
      <alignment horizontal="right" vertical="center"/>
    </xf>
    <xf numFmtId="165" fontId="5" fillId="7" borderId="7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right" vertical="center"/>
    </xf>
    <xf numFmtId="165" fontId="5" fillId="0" borderId="11" xfId="0" applyNumberFormat="1" applyFont="1" applyBorder="1" applyAlignment="1" applyProtection="1">
      <alignment horizontal="right" vertical="center" wrapText="1"/>
    </xf>
    <xf numFmtId="0" fontId="5" fillId="7" borderId="7" xfId="0" applyFont="1" applyFill="1" applyBorder="1" applyAlignment="1" applyProtection="1">
      <alignment horizontal="right" vertical="center"/>
    </xf>
    <xf numFmtId="165" fontId="5" fillId="0" borderId="2" xfId="0" applyNumberFormat="1" applyFont="1" applyBorder="1" applyAlignment="1" applyProtection="1">
      <alignment horizontal="right" vertical="center"/>
    </xf>
    <xf numFmtId="165" fontId="24" fillId="0" borderId="17" xfId="0" applyNumberFormat="1" applyFont="1" applyBorder="1" applyAlignment="1" applyProtection="1">
      <alignment horizontal="right" vertical="center"/>
    </xf>
    <xf numFmtId="0" fontId="0" fillId="4" borderId="0" xfId="0" applyFill="1" applyBorder="1" applyAlignment="1" applyProtection="1">
      <protection locked="0"/>
    </xf>
    <xf numFmtId="0" fontId="8" fillId="3" borderId="7" xfId="0" applyFont="1" applyFill="1" applyBorder="1" applyAlignment="1" applyProtection="1">
      <alignment wrapText="1"/>
    </xf>
    <xf numFmtId="0" fontId="32" fillId="0" borderId="0" xfId="0" applyFont="1" applyFill="1" applyAlignment="1" applyProtection="1">
      <alignment horizontal="center" wrapText="1"/>
    </xf>
    <xf numFmtId="0" fontId="32" fillId="0" borderId="0" xfId="0" applyFont="1" applyFill="1" applyAlignment="1">
      <alignment horizontal="center" wrapText="1"/>
    </xf>
    <xf numFmtId="0" fontId="28" fillId="0" borderId="1" xfId="0" applyFont="1" applyBorder="1" applyAlignment="1" applyProtection="1">
      <alignment horizontal="center"/>
    </xf>
    <xf numFmtId="0" fontId="28" fillId="0" borderId="17" xfId="0" applyFont="1" applyBorder="1" applyAlignment="1">
      <alignment horizontal="center"/>
    </xf>
    <xf numFmtId="0" fontId="28" fillId="0" borderId="13" xfId="0" applyFont="1" applyBorder="1" applyAlignment="1">
      <alignment horizontal="center"/>
    </xf>
    <xf numFmtId="0" fontId="5" fillId="0" borderId="0" xfId="1" applyFont="1" applyAlignment="1">
      <alignment horizontal="center"/>
    </xf>
    <xf numFmtId="168" fontId="5" fillId="0" borderId="0" xfId="1" applyNumberFormat="1" applyFont="1" applyAlignment="1" applyProtection="1">
      <alignment horizontal="right"/>
    </xf>
  </cellXfs>
  <cellStyles count="2">
    <cellStyle name="Normal" xfId="0" builtinId="0"/>
    <cellStyle name="Normal 2" xfId="1"/>
  </cellStyles>
  <dxfs count="6">
    <dxf>
      <font>
        <color rgb="FF9C0006"/>
      </font>
      <fill>
        <patternFill patternType="none">
          <bgColor auto="1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fgColor auto="1"/>
          <bgColor auto="1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10585</xdr:colOff>
      <xdr:row>1</xdr:row>
      <xdr:rowOff>10582</xdr:rowOff>
    </xdr:from>
    <xdr:to>
      <xdr:col>5</xdr:col>
      <xdr:colOff>956124</xdr:colOff>
      <xdr:row>3</xdr:row>
      <xdr:rowOff>155882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514" y="201082"/>
          <a:ext cx="4878003" cy="4718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27214</xdr:colOff>
      <xdr:row>7</xdr:row>
      <xdr:rowOff>190499</xdr:rowOff>
    </xdr:from>
    <xdr:to>
      <xdr:col>9</xdr:col>
      <xdr:colOff>1034143</xdr:colOff>
      <xdr:row>8</xdr:row>
      <xdr:rowOff>179999</xdr:rowOff>
    </xdr:to>
    <xdr:sp macro="" textlink="">
      <xdr:nvSpPr>
        <xdr:cNvPr id="12" name="Flecha derecha 11"/>
        <xdr:cNvSpPr/>
      </xdr:nvSpPr>
      <xdr:spPr>
        <a:xfrm>
          <a:off x="2081893" y="2857499"/>
          <a:ext cx="8409214" cy="180000"/>
        </a:xfrm>
        <a:prstGeom prst="rightArrow">
          <a:avLst/>
        </a:prstGeom>
        <a:solidFill>
          <a:srgbClr val="0000FF">
            <a:alpha val="5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</xdr:col>
      <xdr:colOff>1</xdr:colOff>
      <xdr:row>1</xdr:row>
      <xdr:rowOff>13607</xdr:rowOff>
    </xdr:from>
    <xdr:to>
      <xdr:col>5</xdr:col>
      <xdr:colOff>61075</xdr:colOff>
      <xdr:row>3</xdr:row>
      <xdr:rowOff>158907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1" y="204107"/>
          <a:ext cx="4878003" cy="4718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10</xdr:col>
      <xdr:colOff>27214</xdr:colOff>
      <xdr:row>8</xdr:row>
      <xdr:rowOff>180000</xdr:rowOff>
    </xdr:to>
    <xdr:sp macro="" textlink="">
      <xdr:nvSpPr>
        <xdr:cNvPr id="4" name="Flecha derecha 3"/>
        <xdr:cNvSpPr/>
      </xdr:nvSpPr>
      <xdr:spPr>
        <a:xfrm>
          <a:off x="2054679" y="2857500"/>
          <a:ext cx="8409214" cy="180000"/>
        </a:xfrm>
        <a:prstGeom prst="rightArrow">
          <a:avLst/>
        </a:prstGeom>
        <a:solidFill>
          <a:srgbClr val="0000FF">
            <a:alpha val="5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</xdr:col>
      <xdr:colOff>0</xdr:colOff>
      <xdr:row>1</xdr:row>
      <xdr:rowOff>0</xdr:rowOff>
    </xdr:from>
    <xdr:to>
      <xdr:col>5</xdr:col>
      <xdr:colOff>61074</xdr:colOff>
      <xdr:row>3</xdr:row>
      <xdr:rowOff>145300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90500"/>
          <a:ext cx="4878003" cy="4718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0</xdr:rowOff>
    </xdr:from>
    <xdr:to>
      <xdr:col>6</xdr:col>
      <xdr:colOff>101896</xdr:colOff>
      <xdr:row>3</xdr:row>
      <xdr:rowOff>145300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63286"/>
          <a:ext cx="4878003" cy="471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tabSelected="1" zoomScale="70" zoomScaleNormal="70" workbookViewId="0">
      <selection activeCell="K18" sqref="K18"/>
    </sheetView>
  </sheetViews>
  <sheetFormatPr baseColWidth="10" defaultRowHeight="15" x14ac:dyDescent="0.25"/>
  <cols>
    <col min="1" max="1" width="3.5703125" customWidth="1"/>
    <col min="2" max="2" width="13" customWidth="1"/>
    <col min="3" max="3" width="21" customWidth="1"/>
    <col min="4" max="4" width="6.7109375" customWidth="1"/>
    <col min="5" max="5" width="18.140625" customWidth="1"/>
    <col min="6" max="6" width="17.42578125" customWidth="1"/>
    <col min="7" max="7" width="10.28515625" customWidth="1"/>
    <col min="8" max="8" width="8.42578125" customWidth="1"/>
    <col min="9" max="9" width="16" customWidth="1"/>
    <col min="10" max="10" width="14.42578125" customWidth="1"/>
  </cols>
  <sheetData>
    <row r="2" spans="2:10" ht="12.75" customHeight="1" x14ac:dyDescent="0.25"/>
    <row r="3" spans="2:10" ht="12.75" customHeight="1" x14ac:dyDescent="0.25"/>
    <row r="4" spans="2:10" ht="12.75" customHeight="1" x14ac:dyDescent="0.25"/>
    <row r="6" spans="2:10" x14ac:dyDescent="0.25">
      <c r="B6" s="150" t="s">
        <v>91</v>
      </c>
      <c r="C6" s="192"/>
      <c r="D6" s="192"/>
      <c r="E6" s="192"/>
    </row>
    <row r="9" spans="2:10" x14ac:dyDescent="0.25">
      <c r="B9" s="92" t="s">
        <v>9</v>
      </c>
      <c r="C9" s="94"/>
      <c r="D9" s="2"/>
      <c r="E9" s="92" t="s">
        <v>13</v>
      </c>
      <c r="F9" s="93"/>
      <c r="G9" s="93"/>
      <c r="H9" s="94"/>
    </row>
    <row r="10" spans="2:10" x14ac:dyDescent="0.25">
      <c r="B10" s="97"/>
      <c r="C10" s="96"/>
      <c r="D10" s="2"/>
      <c r="E10" s="194" t="s">
        <v>83</v>
      </c>
      <c r="F10" s="95"/>
      <c r="G10" s="95"/>
      <c r="H10" s="96"/>
    </row>
    <row r="11" spans="2:10" x14ac:dyDescent="0.25">
      <c r="B11" s="97" t="s">
        <v>10</v>
      </c>
      <c r="C11" s="199"/>
      <c r="D11" s="2"/>
      <c r="E11" s="97" t="s">
        <v>14</v>
      </c>
      <c r="F11" s="210"/>
      <c r="G11" s="95"/>
      <c r="H11" s="96"/>
    </row>
    <row r="12" spans="2:10" x14ac:dyDescent="0.25">
      <c r="B12" s="97" t="s">
        <v>11</v>
      </c>
      <c r="C12" s="199"/>
      <c r="D12" s="2"/>
      <c r="E12" s="97" t="s">
        <v>11</v>
      </c>
      <c r="F12" s="210"/>
      <c r="G12" s="95"/>
      <c r="H12" s="96"/>
    </row>
    <row r="13" spans="2:10" x14ac:dyDescent="0.25">
      <c r="B13" s="98" t="s">
        <v>12</v>
      </c>
      <c r="C13" s="200"/>
      <c r="D13" s="2"/>
      <c r="E13" s="97" t="s">
        <v>15</v>
      </c>
      <c r="F13" s="210"/>
      <c r="G13" s="95"/>
      <c r="H13" s="96"/>
    </row>
    <row r="14" spans="2:10" ht="15" customHeight="1" x14ac:dyDescent="0.25">
      <c r="B14" s="2"/>
      <c r="C14" s="2"/>
      <c r="D14" s="2"/>
      <c r="E14" s="97" t="s">
        <v>17</v>
      </c>
      <c r="F14" s="210"/>
      <c r="G14" s="95"/>
      <c r="H14" s="96"/>
    </row>
    <row r="15" spans="2:10" x14ac:dyDescent="0.25">
      <c r="B15" s="2"/>
      <c r="C15" s="2"/>
      <c r="D15" s="2"/>
      <c r="E15" s="97" t="s">
        <v>16</v>
      </c>
      <c r="F15" s="95"/>
      <c r="G15" s="109">
        <v>1E-4</v>
      </c>
      <c r="H15" s="96" t="s">
        <v>7</v>
      </c>
    </row>
    <row r="16" spans="2:10" x14ac:dyDescent="0.25">
      <c r="D16" s="2"/>
      <c r="E16" s="97" t="s">
        <v>85</v>
      </c>
      <c r="F16" s="95"/>
      <c r="G16" s="101">
        <v>4.0000000000000002E-4</v>
      </c>
      <c r="H16" s="96" t="s">
        <v>7</v>
      </c>
      <c r="I16" s="117"/>
      <c r="J16" s="2"/>
    </row>
    <row r="17" spans="2:10" x14ac:dyDescent="0.25">
      <c r="B17" s="2"/>
      <c r="C17" s="2"/>
      <c r="D17" s="2"/>
      <c r="E17" s="98" t="s">
        <v>86</v>
      </c>
      <c r="F17" s="100"/>
      <c r="G17" s="193">
        <v>5.0000000000000001E-4</v>
      </c>
      <c r="H17" s="99" t="s">
        <v>7</v>
      </c>
      <c r="I17" s="2"/>
      <c r="J17" s="2"/>
    </row>
    <row r="18" spans="2:10" x14ac:dyDescent="0.25">
      <c r="B18" s="2"/>
      <c r="C18" s="2"/>
      <c r="D18" s="2"/>
      <c r="E18" s="2"/>
      <c r="F18" s="2"/>
      <c r="G18" s="2"/>
      <c r="H18" s="2"/>
      <c r="I18" s="2"/>
      <c r="J18" s="2"/>
    </row>
    <row r="19" spans="2:10" x14ac:dyDescent="0.25">
      <c r="E19" s="92" t="s">
        <v>18</v>
      </c>
      <c r="F19" s="94"/>
    </row>
    <row r="20" spans="2:10" x14ac:dyDescent="0.25">
      <c r="E20" s="194" t="s">
        <v>19</v>
      </c>
      <c r="F20" s="96"/>
    </row>
    <row r="21" spans="2:10" x14ac:dyDescent="0.25">
      <c r="E21" s="97" t="s">
        <v>20</v>
      </c>
      <c r="F21" s="199"/>
    </row>
    <row r="22" spans="2:10" x14ac:dyDescent="0.25">
      <c r="E22" s="97" t="s">
        <v>11</v>
      </c>
      <c r="F22" s="199"/>
    </row>
    <row r="23" spans="2:10" x14ac:dyDescent="0.25">
      <c r="E23" s="97" t="s">
        <v>21</v>
      </c>
      <c r="F23" s="199"/>
    </row>
    <row r="24" spans="2:10" x14ac:dyDescent="0.25">
      <c r="E24" s="97" t="s">
        <v>52</v>
      </c>
      <c r="F24" s="199"/>
    </row>
    <row r="25" spans="2:10" ht="14.25" customHeight="1" x14ac:dyDescent="0.25">
      <c r="E25" s="211" t="s">
        <v>87</v>
      </c>
      <c r="F25" s="200"/>
    </row>
  </sheetData>
  <sheetProtection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2"/>
  <sheetViews>
    <sheetView zoomScale="70" zoomScaleNormal="70" workbookViewId="0">
      <selection activeCell="I29" sqref="I29"/>
    </sheetView>
  </sheetViews>
  <sheetFormatPr baseColWidth="10" defaultRowHeight="15" x14ac:dyDescent="0.25"/>
  <cols>
    <col min="1" max="1" width="5.7109375" customWidth="1"/>
    <col min="2" max="2" width="22.7109375" customWidth="1"/>
    <col min="3" max="3" width="18.140625" bestFit="1" customWidth="1"/>
    <col min="4" max="6" width="15.7109375" customWidth="1"/>
    <col min="7" max="7" width="14.5703125" bestFit="1" customWidth="1"/>
    <col min="8" max="8" width="12.42578125" bestFit="1" customWidth="1"/>
    <col min="9" max="9" width="12.140625" customWidth="1"/>
    <col min="10" max="10" width="11.140625" bestFit="1" customWidth="1"/>
    <col min="11" max="11" width="7.7109375" bestFit="1" customWidth="1"/>
    <col min="13" max="13" width="13" customWidth="1"/>
  </cols>
  <sheetData>
    <row r="2" spans="1:18" ht="12.75" customHeight="1" x14ac:dyDescent="0.25"/>
    <row r="3" spans="1:18" ht="12.75" customHeight="1" x14ac:dyDescent="0.25"/>
    <row r="4" spans="1:18" ht="12.75" customHeight="1" x14ac:dyDescent="0.25"/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 s="2"/>
      <c r="B6" s="150" t="s">
        <v>88</v>
      </c>
      <c r="C6" s="15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5.75" x14ac:dyDescent="0.25">
      <c r="A8" s="2"/>
      <c r="B8" s="177" t="s">
        <v>2</v>
      </c>
      <c r="C8" s="141" t="s">
        <v>64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2"/>
      <c r="B10" s="2"/>
      <c r="C10" s="3" t="s">
        <v>60</v>
      </c>
      <c r="D10" s="3" t="s">
        <v>61</v>
      </c>
      <c r="E10" s="3" t="s">
        <v>62</v>
      </c>
      <c r="F10" s="3" t="s">
        <v>63</v>
      </c>
      <c r="G10" s="3" t="s">
        <v>60</v>
      </c>
      <c r="H10" s="3" t="s">
        <v>61</v>
      </c>
      <c r="I10" s="3" t="s">
        <v>62</v>
      </c>
      <c r="J10" s="3" t="s">
        <v>63</v>
      </c>
      <c r="K10" s="2"/>
      <c r="L10" s="2"/>
      <c r="Q10" s="2"/>
      <c r="R10" s="2"/>
    </row>
    <row r="11" spans="1:18" ht="15.75" thickBot="1" x14ac:dyDescent="0.3">
      <c r="A11" s="2"/>
      <c r="B11" s="195" t="s">
        <v>84</v>
      </c>
      <c r="C11" s="214" t="s">
        <v>0</v>
      </c>
      <c r="D11" s="215"/>
      <c r="E11" s="215"/>
      <c r="F11" s="216"/>
      <c r="G11" s="214" t="s">
        <v>1</v>
      </c>
      <c r="H11" s="215"/>
      <c r="I11" s="215"/>
      <c r="J11" s="216"/>
      <c r="K11" s="2"/>
      <c r="L11" s="2"/>
      <c r="Q11" s="2"/>
      <c r="R11" s="2"/>
    </row>
    <row r="12" spans="1:18" x14ac:dyDescent="0.25">
      <c r="A12" s="2"/>
      <c r="B12" s="4">
        <v>1</v>
      </c>
      <c r="C12" s="132">
        <v>100.0005</v>
      </c>
      <c r="D12" s="133">
        <v>100.00060000000001</v>
      </c>
      <c r="E12" s="133">
        <v>65.741299999999995</v>
      </c>
      <c r="F12" s="134">
        <v>133.83320000000001</v>
      </c>
      <c r="G12" s="132">
        <v>300.00040000000001</v>
      </c>
      <c r="H12" s="133">
        <v>300.00080000000003</v>
      </c>
      <c r="I12" s="133">
        <v>334.25959999999998</v>
      </c>
      <c r="J12" s="134">
        <v>266.16860000000003</v>
      </c>
      <c r="K12" s="2"/>
      <c r="L12" s="2"/>
      <c r="Q12" s="2"/>
      <c r="R12" s="2"/>
    </row>
    <row r="13" spans="1:18" x14ac:dyDescent="0.25">
      <c r="A13" s="2"/>
      <c r="B13" s="4">
        <v>2</v>
      </c>
      <c r="C13" s="135">
        <v>100.0005</v>
      </c>
      <c r="D13" s="136">
        <v>100.0009</v>
      </c>
      <c r="E13" s="136">
        <v>65.741299999999995</v>
      </c>
      <c r="F13" s="137">
        <v>133.833</v>
      </c>
      <c r="G13" s="135">
        <v>300.00009999999997</v>
      </c>
      <c r="H13" s="136">
        <v>300.0009</v>
      </c>
      <c r="I13" s="136">
        <v>334.2593</v>
      </c>
      <c r="J13" s="137">
        <v>266.16879999999998</v>
      </c>
      <c r="K13" s="2"/>
      <c r="L13" s="2"/>
      <c r="Q13" s="2"/>
      <c r="R13" s="2"/>
    </row>
    <row r="14" spans="1:18" x14ac:dyDescent="0.25">
      <c r="A14" s="2"/>
      <c r="B14" s="4">
        <v>3</v>
      </c>
      <c r="C14" s="135">
        <v>100.0005</v>
      </c>
      <c r="D14" s="136">
        <v>100.00069999999999</v>
      </c>
      <c r="E14" s="136">
        <v>65.741299999999995</v>
      </c>
      <c r="F14" s="137">
        <v>133.83260000000001</v>
      </c>
      <c r="G14" s="135">
        <v>300.00029999999998</v>
      </c>
      <c r="H14" s="136">
        <v>300.0009</v>
      </c>
      <c r="I14" s="136">
        <v>334.25959999999998</v>
      </c>
      <c r="J14" s="137">
        <v>266.16879999999998</v>
      </c>
      <c r="K14" s="2"/>
      <c r="L14" s="2"/>
      <c r="Q14" s="2"/>
      <c r="R14" s="2"/>
    </row>
    <row r="15" spans="1:18" x14ac:dyDescent="0.25">
      <c r="A15" s="2"/>
      <c r="B15" s="4">
        <v>4</v>
      </c>
      <c r="C15" s="135">
        <v>100.0005</v>
      </c>
      <c r="D15" s="136">
        <v>100.0008</v>
      </c>
      <c r="E15" s="136">
        <v>65.741399999999999</v>
      </c>
      <c r="F15" s="137">
        <v>133.83269999999999</v>
      </c>
      <c r="G15" s="135">
        <v>300.00049999999999</v>
      </c>
      <c r="H15" s="136">
        <v>300.0009</v>
      </c>
      <c r="I15" s="136">
        <v>334.2595</v>
      </c>
      <c r="J15" s="137">
        <v>266.16849999999999</v>
      </c>
      <c r="K15" s="2"/>
      <c r="L15" s="2"/>
      <c r="Q15" s="2"/>
      <c r="R15" s="2"/>
    </row>
    <row r="16" spans="1:18" ht="15.75" thickBot="1" x14ac:dyDescent="0.3">
      <c r="A16" s="2"/>
      <c r="B16" s="4">
        <v>5</v>
      </c>
      <c r="C16" s="138">
        <v>100.00060000000001</v>
      </c>
      <c r="D16" s="139">
        <v>100.00069999999999</v>
      </c>
      <c r="E16" s="139">
        <v>65.741299999999995</v>
      </c>
      <c r="F16" s="140">
        <v>133.83279999999999</v>
      </c>
      <c r="G16" s="138">
        <v>300.00020000000001</v>
      </c>
      <c r="H16" s="139">
        <v>300.0009</v>
      </c>
      <c r="I16" s="139">
        <v>334.25920000000002</v>
      </c>
      <c r="J16" s="140">
        <v>266.16829999999999</v>
      </c>
      <c r="K16" s="2"/>
      <c r="L16" s="2"/>
      <c r="Q16" s="2"/>
      <c r="R16" s="2"/>
    </row>
    <row r="17" spans="1:18" x14ac:dyDescent="0.25">
      <c r="A17" s="2"/>
      <c r="B17" s="4"/>
      <c r="C17" s="4"/>
      <c r="D17" s="4"/>
      <c r="E17" s="4"/>
      <c r="F17" s="4"/>
      <c r="G17" s="4"/>
      <c r="H17" s="4"/>
      <c r="I17" s="4"/>
      <c r="J17" s="4"/>
      <c r="K17" s="2"/>
      <c r="L17" s="2"/>
      <c r="Q17" s="2"/>
      <c r="R17" s="2"/>
    </row>
    <row r="18" spans="1:18" x14ac:dyDescent="0.25">
      <c r="A18" s="2"/>
      <c r="B18" s="212" t="s">
        <v>54</v>
      </c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"/>
      <c r="B19" s="213"/>
      <c r="C19" s="3" t="s">
        <v>60</v>
      </c>
      <c r="D19" s="3" t="s">
        <v>61</v>
      </c>
      <c r="E19" s="3" t="s">
        <v>62</v>
      </c>
      <c r="F19" s="3" t="s">
        <v>63</v>
      </c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2"/>
      <c r="B20" s="4">
        <v>1</v>
      </c>
      <c r="C20" s="128">
        <f t="shared" ref="C20:F24" si="0">C12+(400-(C12+G12))/2</f>
        <v>100.00005</v>
      </c>
      <c r="D20" s="128">
        <f t="shared" si="0"/>
        <v>99.999899999999982</v>
      </c>
      <c r="E20" s="128">
        <f t="shared" si="0"/>
        <v>65.740849999999995</v>
      </c>
      <c r="F20" s="128">
        <f t="shared" si="0"/>
        <v>133.8323</v>
      </c>
      <c r="G20" s="6"/>
      <c r="I20" s="6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2"/>
      <c r="B21" s="4">
        <v>2</v>
      </c>
      <c r="C21" s="128">
        <f t="shared" si="0"/>
        <v>100.00020000000002</v>
      </c>
      <c r="D21" s="128">
        <f t="shared" si="0"/>
        <v>100</v>
      </c>
      <c r="E21" s="128">
        <f t="shared" si="0"/>
        <v>65.741000000000014</v>
      </c>
      <c r="F21" s="128">
        <f t="shared" si="0"/>
        <v>133.8321</v>
      </c>
      <c r="G21" s="6"/>
      <c r="I21" s="6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2"/>
      <c r="B22" s="4">
        <v>3</v>
      </c>
      <c r="C22" s="128">
        <f t="shared" si="0"/>
        <v>100.00010000000002</v>
      </c>
      <c r="D22" s="128">
        <f t="shared" si="0"/>
        <v>99.999899999999997</v>
      </c>
      <c r="E22" s="128">
        <f t="shared" si="0"/>
        <v>65.740849999999995</v>
      </c>
      <c r="F22" s="128">
        <f t="shared" si="0"/>
        <v>133.83190000000002</v>
      </c>
      <c r="G22" s="6"/>
      <c r="I22" s="6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2"/>
      <c r="B23" s="4">
        <v>4</v>
      </c>
      <c r="C23" s="128">
        <f t="shared" si="0"/>
        <v>100.00000000000001</v>
      </c>
      <c r="D23" s="128">
        <f t="shared" si="0"/>
        <v>99.999949999999984</v>
      </c>
      <c r="E23" s="128">
        <f t="shared" si="0"/>
        <v>65.740949999999998</v>
      </c>
      <c r="F23" s="128">
        <f t="shared" si="0"/>
        <v>133.8321</v>
      </c>
      <c r="G23" s="6"/>
      <c r="I23" s="6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2"/>
      <c r="B24" s="4">
        <v>5</v>
      </c>
      <c r="C24" s="128">
        <f t="shared" si="0"/>
        <v>100.00019999999999</v>
      </c>
      <c r="D24" s="128">
        <f t="shared" si="0"/>
        <v>99.999899999999997</v>
      </c>
      <c r="E24" s="128">
        <f t="shared" si="0"/>
        <v>65.741050000000001</v>
      </c>
      <c r="F24" s="128">
        <f t="shared" si="0"/>
        <v>133.83225000000002</v>
      </c>
      <c r="G24" s="6"/>
      <c r="I24" s="6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2"/>
      <c r="B25" s="2"/>
      <c r="C25" s="2"/>
      <c r="D25" s="2"/>
      <c r="E25" s="2"/>
      <c r="F25" s="2"/>
      <c r="G25" s="2"/>
      <c r="I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2"/>
      <c r="B26" s="196" t="s">
        <v>51</v>
      </c>
      <c r="C26" s="115">
        <f>AVERAGE(C20:C24)</f>
        <v>100.00011000000001</v>
      </c>
      <c r="D26" s="115">
        <f>AVERAGE(D20:D24)</f>
        <v>99.999929999999992</v>
      </c>
      <c r="E26" s="115">
        <f>AVERAGE(E20:E24)</f>
        <v>65.740939999999995</v>
      </c>
      <c r="F26" s="115">
        <f>AVERAGE(F20:F24)</f>
        <v>133.83213000000001</v>
      </c>
      <c r="G26" s="6"/>
      <c r="I26" s="6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2"/>
      <c r="G27" s="6"/>
      <c r="I27" s="6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2"/>
      <c r="B28" s="196" t="s">
        <v>66</v>
      </c>
      <c r="C28" s="114">
        <f>STDEV(C20:C24)</f>
        <v>8.9442719098194309E-5</v>
      </c>
      <c r="D28" s="114">
        <f>STDEV(D20:D24)</f>
        <v>4.4721359552274802E-5</v>
      </c>
      <c r="E28" s="114">
        <f>STDEV(E20:E24)</f>
        <v>8.9442719105344012E-5</v>
      </c>
      <c r="F28" s="114">
        <f>STDEV(F20:F24)</f>
        <v>1.5652475842246422E-4</v>
      </c>
      <c r="G28" s="197" t="s">
        <v>65</v>
      </c>
      <c r="H28" s="129">
        <f>MAX(C28,D28,E28,F28)</f>
        <v>1.5652475842246422E-4</v>
      </c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25">
      <c r="A29" s="2"/>
      <c r="E29" s="2"/>
      <c r="F29" s="2"/>
      <c r="G29" s="197" t="s">
        <v>67</v>
      </c>
      <c r="H29" s="129">
        <f>MAX(C28,D28,E28,F28)-MIN(C28,D28,E28,F28)</f>
        <v>1.1180339887018941E-4</v>
      </c>
      <c r="I29" s="4" t="str">
        <f>IF(H29&lt;2*Datos!$G$15,"CUMPLE","NO CUMPLE")</f>
        <v>CUMPLE</v>
      </c>
      <c r="J29" s="2"/>
      <c r="K29" s="2"/>
      <c r="L29" s="2"/>
      <c r="M29" s="2"/>
      <c r="N29" s="2"/>
      <c r="O29" s="2"/>
      <c r="P29" s="2"/>
      <c r="Q29" s="2"/>
      <c r="R29" s="2"/>
    </row>
    <row r="30" spans="1:18" ht="15.75" thickBot="1" x14ac:dyDescent="0.3">
      <c r="A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25">
      <c r="A31" s="2"/>
      <c r="B31" s="102" t="s">
        <v>71</v>
      </c>
      <c r="C31" s="14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25">
      <c r="A32" s="2"/>
      <c r="B32" s="104"/>
      <c r="C32" s="130" t="s">
        <v>68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2"/>
      <c r="B33" s="112" t="s">
        <v>60</v>
      </c>
      <c r="C33" s="110">
        <f>C26-100</f>
        <v>1.1000000000649379E-4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5">
      <c r="A34" s="2"/>
      <c r="B34" s="112" t="s">
        <v>61</v>
      </c>
      <c r="C34" s="110">
        <f>D26-100</f>
        <v>-7.0000000008008101E-5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2"/>
      <c r="B35" s="112" t="s">
        <v>62</v>
      </c>
      <c r="C35" s="110">
        <f>E26-100</f>
        <v>-34.259060000000005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15.75" thickBot="1" x14ac:dyDescent="0.3">
      <c r="A36" s="2"/>
      <c r="B36" s="113" t="s">
        <v>63</v>
      </c>
      <c r="C36" s="111">
        <f>F26-100</f>
        <v>33.832130000000006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7" t="s">
        <v>82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63" x14ac:dyDescent="0.25">
      <c r="A41" s="2"/>
      <c r="B41" s="8" t="s">
        <v>40</v>
      </c>
      <c r="C41" s="9" t="s">
        <v>22</v>
      </c>
      <c r="D41" s="9" t="s">
        <v>23</v>
      </c>
      <c r="E41" s="9" t="s">
        <v>24</v>
      </c>
      <c r="F41" s="9" t="s">
        <v>25</v>
      </c>
      <c r="G41" s="10" t="s">
        <v>26</v>
      </c>
      <c r="H41" s="10"/>
      <c r="I41" s="10"/>
      <c r="J41" s="11"/>
      <c r="K41" s="12" t="s">
        <v>39</v>
      </c>
      <c r="L41" s="11"/>
      <c r="M41" s="11" t="s">
        <v>41</v>
      </c>
      <c r="N41" s="13" t="s">
        <v>27</v>
      </c>
      <c r="O41" s="14"/>
      <c r="P41" s="15" t="s">
        <v>28</v>
      </c>
      <c r="Q41" s="16" t="s">
        <v>29</v>
      </c>
      <c r="R41" s="2"/>
    </row>
    <row r="42" spans="1:18" ht="18" x14ac:dyDescent="0.25">
      <c r="A42" s="2"/>
      <c r="B42" s="17"/>
      <c r="C42" s="18"/>
      <c r="D42" s="18"/>
      <c r="E42" s="18"/>
      <c r="F42" s="17"/>
      <c r="G42" s="19" t="s">
        <v>42</v>
      </c>
      <c r="H42" s="20"/>
      <c r="I42" s="21" t="s">
        <v>43</v>
      </c>
      <c r="J42" s="22"/>
      <c r="K42" s="23" t="s">
        <v>30</v>
      </c>
      <c r="L42" s="23" t="s">
        <v>31</v>
      </c>
      <c r="M42" s="17"/>
      <c r="N42" s="24" t="s">
        <v>58</v>
      </c>
      <c r="O42" s="127" t="s">
        <v>24</v>
      </c>
      <c r="P42" s="25" t="s">
        <v>32</v>
      </c>
      <c r="Q42" s="26"/>
      <c r="R42" s="2"/>
    </row>
    <row r="43" spans="1:18" x14ac:dyDescent="0.25">
      <c r="A43" s="2"/>
      <c r="B43" s="27" t="s">
        <v>44</v>
      </c>
      <c r="C43" s="28"/>
      <c r="D43" s="29"/>
      <c r="E43" s="28"/>
      <c r="F43" s="30"/>
      <c r="G43" s="31"/>
      <c r="H43" s="32"/>
      <c r="I43" s="122">
        <f>SQRT(G44^2+G45^2)</f>
        <v>2.5166114784235834E-4</v>
      </c>
      <c r="J43" s="33" t="str">
        <f>H44</f>
        <v>gon</v>
      </c>
      <c r="K43" s="34"/>
      <c r="L43" s="35">
        <f>INT(((G44^2+G45^2)^2)/(SUM(G44^4/K44+G45^4/K45)))</f>
        <v>102</v>
      </c>
      <c r="M43" s="36">
        <f>SQRT(2)</f>
        <v>1.4142135623730951</v>
      </c>
      <c r="N43" s="206">
        <f>I43*M43</f>
        <v>3.5590260840104375E-4</v>
      </c>
      <c r="O43" s="201" t="str">
        <f>J43</f>
        <v>gon</v>
      </c>
      <c r="P43" s="37">
        <f>L43</f>
        <v>102</v>
      </c>
      <c r="Q43" s="38">
        <f>(N43^2/N49^2)*100</f>
        <v>95.387511766693322</v>
      </c>
      <c r="R43" s="2"/>
    </row>
    <row r="44" spans="1:18" ht="18" customHeight="1" x14ac:dyDescent="0.25">
      <c r="A44" s="2"/>
      <c r="B44" s="39" t="s">
        <v>57</v>
      </c>
      <c r="C44" s="125" t="s">
        <v>56</v>
      </c>
      <c r="D44" s="203">
        <f>Datos!G17</f>
        <v>5.0000000000000001E-4</v>
      </c>
      <c r="E44" s="41" t="s">
        <v>7</v>
      </c>
      <c r="F44" s="42" t="s">
        <v>33</v>
      </c>
      <c r="G44" s="120">
        <f>D44/2</f>
        <v>2.5000000000000001E-4</v>
      </c>
      <c r="H44" s="44" t="str">
        <f>E44</f>
        <v>gon</v>
      </c>
      <c r="I44" s="43"/>
      <c r="J44" s="45"/>
      <c r="K44" s="41">
        <v>100</v>
      </c>
      <c r="L44" s="41"/>
      <c r="M44" s="46"/>
      <c r="N44" s="43"/>
      <c r="O44" s="48"/>
      <c r="P44" s="49"/>
      <c r="Q44" s="50"/>
      <c r="R44" s="2"/>
    </row>
    <row r="45" spans="1:18" x14ac:dyDescent="0.25">
      <c r="A45" s="2"/>
      <c r="B45" s="51" t="s">
        <v>47</v>
      </c>
      <c r="C45" s="126" t="s">
        <v>55</v>
      </c>
      <c r="D45" s="204">
        <f>Datos!G15</f>
        <v>1E-4</v>
      </c>
      <c r="E45" s="52" t="s">
        <v>7</v>
      </c>
      <c r="F45" s="53" t="s">
        <v>34</v>
      </c>
      <c r="G45" s="121">
        <f>D45/SQRT(12)</f>
        <v>2.8867513459481293E-5</v>
      </c>
      <c r="H45" s="54" t="str">
        <f>E45</f>
        <v>gon</v>
      </c>
      <c r="I45" s="55"/>
      <c r="J45" s="54"/>
      <c r="K45" s="52">
        <v>100</v>
      </c>
      <c r="L45" s="52"/>
      <c r="M45" s="56"/>
      <c r="N45" s="207"/>
      <c r="O45" s="58"/>
      <c r="P45" s="59"/>
      <c r="Q45" s="60"/>
      <c r="R45" s="2"/>
    </row>
    <row r="46" spans="1:18" x14ac:dyDescent="0.25">
      <c r="A46" s="2"/>
      <c r="B46" s="61" t="s">
        <v>45</v>
      </c>
      <c r="C46" s="62"/>
      <c r="D46" s="205"/>
      <c r="E46" s="64"/>
      <c r="F46" s="65"/>
      <c r="G46" s="66"/>
      <c r="H46" s="67"/>
      <c r="I46" s="123">
        <f>SQRT(G47^2)</f>
        <v>7.8262379211232108E-5</v>
      </c>
      <c r="J46" s="68" t="str">
        <f>H47</f>
        <v>gon</v>
      </c>
      <c r="K46" s="35"/>
      <c r="L46" s="35">
        <f>INT(((G47^2)^2)/(SUM(G47^4/K47)))</f>
        <v>4</v>
      </c>
      <c r="M46" s="69">
        <v>1</v>
      </c>
      <c r="N46" s="208">
        <f>I46*M46</f>
        <v>7.8262379211232108E-5</v>
      </c>
      <c r="O46" s="70" t="str">
        <f>J46</f>
        <v>gon</v>
      </c>
      <c r="P46" s="202">
        <f>L46</f>
        <v>4</v>
      </c>
      <c r="Q46" s="38">
        <f>(N46^2/N49^2)*100</f>
        <v>4.612488233306653</v>
      </c>
      <c r="R46" s="2"/>
    </row>
    <row r="47" spans="1:18" ht="18" x14ac:dyDescent="0.25">
      <c r="A47" s="2"/>
      <c r="B47" s="51" t="s">
        <v>8</v>
      </c>
      <c r="C47" s="178" t="s">
        <v>46</v>
      </c>
      <c r="D47" s="204">
        <f>H28</f>
        <v>1.5652475842246422E-4</v>
      </c>
      <c r="E47" s="179" t="s">
        <v>7</v>
      </c>
      <c r="F47" s="180" t="s">
        <v>35</v>
      </c>
      <c r="G47" s="121">
        <f>D47/SQRT(COUNT(C20:C24)-1)</f>
        <v>7.8262379211232108E-5</v>
      </c>
      <c r="H47" s="181" t="str">
        <f>E47</f>
        <v>gon</v>
      </c>
      <c r="I47" s="55"/>
      <c r="J47" s="179"/>
      <c r="K47" s="182">
        <f>COUNT(C20:C24)-1</f>
        <v>4</v>
      </c>
      <c r="L47" s="52"/>
      <c r="M47" s="183"/>
      <c r="N47" s="184"/>
      <c r="O47" s="71"/>
      <c r="P47" s="72"/>
      <c r="Q47" s="73"/>
      <c r="R47" s="2"/>
    </row>
    <row r="48" spans="1:18" ht="15.75" thickBot="1" x14ac:dyDescent="0.3">
      <c r="A48" s="2"/>
      <c r="B48" s="185"/>
      <c r="C48" s="186"/>
      <c r="D48" s="186"/>
      <c r="E48" s="63"/>
      <c r="F48" s="63"/>
      <c r="G48" s="63"/>
      <c r="H48" s="63"/>
      <c r="I48" s="63"/>
      <c r="J48" s="63"/>
      <c r="K48" s="63"/>
      <c r="L48" s="6"/>
      <c r="M48" s="6"/>
      <c r="N48" s="6"/>
      <c r="O48" s="2"/>
      <c r="P48" s="74" t="s">
        <v>36</v>
      </c>
      <c r="Q48" s="75">
        <f>Q43+Q46</f>
        <v>99.999999999999972</v>
      </c>
      <c r="R48" s="2"/>
    </row>
    <row r="49" spans="1:19" ht="15.75" thickBot="1" x14ac:dyDescent="0.3">
      <c r="A49" s="2"/>
      <c r="B49" s="187"/>
      <c r="C49" s="187"/>
      <c r="D49" s="187"/>
      <c r="E49" s="142"/>
      <c r="F49" s="107" t="s">
        <v>50</v>
      </c>
      <c r="G49" s="131">
        <f>N49*2</f>
        <v>7.2881181841808634E-4</v>
      </c>
      <c r="H49" s="108" t="s">
        <v>7</v>
      </c>
      <c r="I49" s="2"/>
      <c r="J49" s="2"/>
      <c r="K49" s="63"/>
      <c r="L49" s="76" t="s">
        <v>37</v>
      </c>
      <c r="M49" s="77"/>
      <c r="N49" s="209">
        <f>SQRT(N43^2+N46^2)</f>
        <v>3.6440590920904317E-4</v>
      </c>
      <c r="O49" s="78" t="str">
        <f>O43</f>
        <v>gon</v>
      </c>
      <c r="P49" s="79" t="s">
        <v>38</v>
      </c>
      <c r="Q49" s="80">
        <f>INT((N49)^4/SUM((N43)^4/P43+(N46)^4/P46))</f>
        <v>105</v>
      </c>
      <c r="R49" s="2"/>
    </row>
    <row r="50" spans="1:19" ht="24" customHeight="1" thickBot="1" x14ac:dyDescent="0.3">
      <c r="A50" s="2"/>
      <c r="B50" s="187"/>
      <c r="C50" s="187"/>
      <c r="D50" s="187"/>
      <c r="E50" s="82"/>
      <c r="F50" s="81"/>
      <c r="G50" s="82"/>
      <c r="H50" s="82"/>
      <c r="I50" s="82"/>
      <c r="J50" s="82"/>
      <c r="K50" s="83"/>
      <c r="L50" s="83"/>
      <c r="M50" s="84"/>
      <c r="N50" s="85"/>
      <c r="O50" s="86"/>
      <c r="P50" s="87"/>
      <c r="Q50" s="88"/>
      <c r="R50" s="89"/>
      <c r="S50" s="1"/>
    </row>
    <row r="51" spans="1:19" ht="15.75" thickBot="1" x14ac:dyDescent="0.3">
      <c r="A51" s="2"/>
      <c r="B51" s="2"/>
      <c r="C51" s="2"/>
      <c r="D51" s="2"/>
      <c r="E51" s="142"/>
      <c r="F51" s="107" t="s">
        <v>50</v>
      </c>
      <c r="G51" s="143">
        <f>G49*(90/100)*3600</f>
        <v>2.3613502916745999</v>
      </c>
      <c r="H51" s="108" t="s">
        <v>70</v>
      </c>
      <c r="I51" s="2"/>
      <c r="J51" s="2"/>
      <c r="K51" s="2"/>
      <c r="L51" s="2" t="s">
        <v>49</v>
      </c>
      <c r="M51" s="90" t="s">
        <v>48</v>
      </c>
      <c r="N51" s="91">
        <f>TINV(1-0.9545,Q49)</f>
        <v>2.0240923077978925</v>
      </c>
      <c r="O51" s="2"/>
      <c r="P51" s="2"/>
      <c r="Q51" s="2"/>
      <c r="R51" s="2"/>
    </row>
    <row r="52" spans="1:19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</sheetData>
  <sheetProtection sheet="1" objects="1" scenarios="1"/>
  <mergeCells count="3">
    <mergeCell ref="B18:B19"/>
    <mergeCell ref="C11:F11"/>
    <mergeCell ref="G11:J11"/>
  </mergeCells>
  <phoneticPr fontId="6" type="noConversion"/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lessThan" id="{AFB37CA3-289D-458C-856E-7C483B454F71}">
            <xm:f>2*Datos!$G$15</xm:f>
            <x14:dxf>
              <font>
                <color rgb="FF006100"/>
              </font>
              <fill>
                <patternFill patternType="none">
                  <fgColor auto="1"/>
                  <bgColor auto="1"/>
                </patternFill>
              </fill>
            </x14:dxf>
          </x14:cfRule>
          <x14:cfRule type="cellIs" priority="3" operator="greaterThan" id="{E39B12C0-87D7-4F45-B933-1EB1886E377D}">
            <xm:f>2*Datos!$G$15</xm:f>
            <x14:dxf>
              <font>
                <color rgb="FF9C0006"/>
              </font>
              <fill>
                <patternFill patternType="none">
                  <bgColor auto="1"/>
                </patternFill>
              </fill>
            </x14:dxf>
          </x14:cfRule>
          <xm:sqref>I29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2"/>
  <sheetViews>
    <sheetView zoomScale="70" zoomScaleNormal="70" workbookViewId="0">
      <selection activeCell="G3" sqref="G3"/>
    </sheetView>
  </sheetViews>
  <sheetFormatPr baseColWidth="10" defaultRowHeight="15" x14ac:dyDescent="0.25"/>
  <cols>
    <col min="1" max="1" width="5.7109375" customWidth="1"/>
    <col min="2" max="2" width="22.7109375" customWidth="1"/>
    <col min="3" max="3" width="18.140625" bestFit="1" customWidth="1"/>
    <col min="4" max="6" width="15.7109375" customWidth="1"/>
    <col min="7" max="7" width="14" bestFit="1" customWidth="1"/>
    <col min="8" max="8" width="11.140625" bestFit="1" customWidth="1"/>
    <col min="9" max="9" width="14" customWidth="1"/>
    <col min="10" max="10" width="11.140625" bestFit="1" customWidth="1"/>
    <col min="11" max="11" width="7.7109375" bestFit="1" customWidth="1"/>
    <col min="12" max="12" width="12.42578125" bestFit="1" customWidth="1"/>
    <col min="13" max="13" width="13" customWidth="1"/>
  </cols>
  <sheetData>
    <row r="2" spans="1:18" ht="12.75" customHeight="1" x14ac:dyDescent="0.25"/>
    <row r="3" spans="1:18" ht="12.75" customHeight="1" x14ac:dyDescent="0.25"/>
    <row r="4" spans="1:18" ht="12.75" customHeight="1" x14ac:dyDescent="0.25"/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 s="2"/>
      <c r="B6" s="150" t="s">
        <v>89</v>
      </c>
      <c r="C6" s="15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5.75" x14ac:dyDescent="0.25">
      <c r="A8" s="2"/>
      <c r="B8" s="177" t="s">
        <v>2</v>
      </c>
      <c r="C8" s="141" t="s">
        <v>64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2"/>
      <c r="B10" s="2"/>
      <c r="C10" s="3" t="s">
        <v>60</v>
      </c>
      <c r="D10" s="3" t="s">
        <v>61</v>
      </c>
      <c r="E10" s="3" t="s">
        <v>62</v>
      </c>
      <c r="F10" s="3" t="s">
        <v>63</v>
      </c>
      <c r="G10" s="3" t="s">
        <v>60</v>
      </c>
      <c r="H10" s="3" t="s">
        <v>61</v>
      </c>
      <c r="I10" s="3" t="s">
        <v>62</v>
      </c>
      <c r="J10" s="3" t="s">
        <v>63</v>
      </c>
      <c r="K10" s="2"/>
      <c r="L10" s="2"/>
      <c r="M10" s="2"/>
      <c r="N10" s="2"/>
      <c r="O10" s="2"/>
      <c r="P10" s="2"/>
      <c r="Q10" s="2"/>
      <c r="R10" s="2"/>
    </row>
    <row r="11" spans="1:18" ht="15.75" thickBot="1" x14ac:dyDescent="0.3">
      <c r="A11" s="2"/>
      <c r="B11" s="195" t="s">
        <v>84</v>
      </c>
      <c r="C11" s="214" t="s">
        <v>0</v>
      </c>
      <c r="D11" s="215"/>
      <c r="E11" s="215"/>
      <c r="F11" s="216"/>
      <c r="G11" s="214" t="s">
        <v>1</v>
      </c>
      <c r="H11" s="215"/>
      <c r="I11" s="215"/>
      <c r="J11" s="216"/>
      <c r="K11" s="2"/>
      <c r="P11" s="2"/>
      <c r="Q11" s="2"/>
      <c r="R11" s="2"/>
    </row>
    <row r="12" spans="1:18" x14ac:dyDescent="0.25">
      <c r="A12" s="2"/>
      <c r="B12" s="4">
        <v>1</v>
      </c>
      <c r="C12" s="132">
        <v>346.7996</v>
      </c>
      <c r="D12" s="133">
        <v>146.79949999999999</v>
      </c>
      <c r="E12" s="133">
        <v>346.79969999999997</v>
      </c>
      <c r="F12" s="134">
        <v>346.79930000000002</v>
      </c>
      <c r="G12" s="132">
        <v>146.79939999999999</v>
      </c>
      <c r="H12" s="133">
        <v>346.79939999999999</v>
      </c>
      <c r="I12" s="133">
        <v>146.7997</v>
      </c>
      <c r="J12" s="134">
        <v>146.8006</v>
      </c>
      <c r="K12" s="2"/>
      <c r="P12" s="2"/>
      <c r="Q12" s="2"/>
      <c r="R12" s="2"/>
    </row>
    <row r="13" spans="1:18" x14ac:dyDescent="0.25">
      <c r="A13" s="2"/>
      <c r="B13" s="4">
        <v>2</v>
      </c>
      <c r="C13" s="135">
        <v>346.7996</v>
      </c>
      <c r="D13" s="136">
        <v>146.79920000000001</v>
      </c>
      <c r="E13" s="136">
        <v>346.80020000000002</v>
      </c>
      <c r="F13" s="137">
        <v>346.79919999999998</v>
      </c>
      <c r="G13" s="135">
        <v>146.79929999999999</v>
      </c>
      <c r="H13" s="136">
        <v>346.79939999999999</v>
      </c>
      <c r="I13" s="136">
        <v>146.7997</v>
      </c>
      <c r="J13" s="137">
        <v>146.8005</v>
      </c>
      <c r="K13" s="2"/>
      <c r="P13" s="2"/>
      <c r="Q13" s="2"/>
      <c r="R13" s="2"/>
    </row>
    <row r="14" spans="1:18" x14ac:dyDescent="0.25">
      <c r="A14" s="2"/>
      <c r="B14" s="4">
        <v>3</v>
      </c>
      <c r="C14" s="135">
        <v>346.79919999999998</v>
      </c>
      <c r="D14" s="136">
        <v>146.79910000000001</v>
      </c>
      <c r="E14" s="136">
        <v>346.7998</v>
      </c>
      <c r="F14" s="137">
        <v>346.79939999999999</v>
      </c>
      <c r="G14" s="135">
        <v>146.79929999999999</v>
      </c>
      <c r="H14" s="136">
        <v>346.79930000000002</v>
      </c>
      <c r="I14" s="136">
        <v>146.79990000000001</v>
      </c>
      <c r="J14" s="137">
        <v>146.8004</v>
      </c>
      <c r="K14" s="2"/>
      <c r="P14" s="2"/>
      <c r="Q14" s="2"/>
      <c r="R14" s="2"/>
    </row>
    <row r="15" spans="1:18" x14ac:dyDescent="0.25">
      <c r="A15" s="2"/>
      <c r="B15" s="4">
        <v>4</v>
      </c>
      <c r="C15" s="135">
        <v>346.79919999999998</v>
      </c>
      <c r="D15" s="136">
        <v>146.79929999999999</v>
      </c>
      <c r="E15" s="136">
        <v>346.79989999999998</v>
      </c>
      <c r="F15" s="137">
        <v>346.79939999999999</v>
      </c>
      <c r="G15" s="135">
        <v>146.79920000000001</v>
      </c>
      <c r="H15" s="136">
        <v>346.79939999999999</v>
      </c>
      <c r="I15" s="136">
        <v>146.79939999999999</v>
      </c>
      <c r="J15" s="137">
        <v>146.8006</v>
      </c>
      <c r="K15" s="2"/>
      <c r="P15" s="2"/>
      <c r="Q15" s="2"/>
      <c r="R15" s="2"/>
    </row>
    <row r="16" spans="1:18" ht="15.75" thickBot="1" x14ac:dyDescent="0.3">
      <c r="A16" s="2"/>
      <c r="B16" s="4">
        <v>5</v>
      </c>
      <c r="C16" s="138">
        <v>346.79939999999999</v>
      </c>
      <c r="D16" s="139">
        <v>146.79920000000001</v>
      </c>
      <c r="E16" s="139">
        <v>346.7998</v>
      </c>
      <c r="F16" s="140">
        <v>346.79930000000002</v>
      </c>
      <c r="G16" s="138">
        <v>146.79939999999999</v>
      </c>
      <c r="H16" s="139">
        <v>346.79939999999999</v>
      </c>
      <c r="I16" s="139">
        <v>146.7996</v>
      </c>
      <c r="J16" s="140">
        <v>146.8004</v>
      </c>
      <c r="K16" s="2"/>
      <c r="P16" s="2"/>
      <c r="Q16" s="2"/>
      <c r="R16" s="2"/>
    </row>
    <row r="17" spans="1:1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5" customHeight="1" x14ac:dyDescent="0.25">
      <c r="A18" s="2"/>
      <c r="B18" s="212" t="s">
        <v>53</v>
      </c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"/>
      <c r="B19" s="213"/>
      <c r="C19" s="3" t="s">
        <v>60</v>
      </c>
      <c r="D19" s="3" t="s">
        <v>61</v>
      </c>
      <c r="E19" s="3" t="s">
        <v>62</v>
      </c>
      <c r="F19" s="3" t="s">
        <v>63</v>
      </c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2"/>
      <c r="B20" s="4">
        <v>1</v>
      </c>
      <c r="C20" s="5">
        <f t="shared" ref="C20:F24" si="0">IF(G12&lt;200,(C12+G12+200)/2,(C12+G12-200)/2)</f>
        <v>346.79949999999997</v>
      </c>
      <c r="D20" s="5">
        <f t="shared" si="0"/>
        <v>146.79944999999998</v>
      </c>
      <c r="E20" s="5">
        <f t="shared" si="0"/>
        <v>346.79969999999997</v>
      </c>
      <c r="F20" s="5">
        <f t="shared" si="0"/>
        <v>346.79995000000002</v>
      </c>
      <c r="G20" s="6"/>
      <c r="I20" s="6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2"/>
      <c r="B21" s="4">
        <v>2</v>
      </c>
      <c r="C21" s="5">
        <f t="shared" si="0"/>
        <v>346.79944999999998</v>
      </c>
      <c r="D21" s="5">
        <f t="shared" si="0"/>
        <v>146.79930000000002</v>
      </c>
      <c r="E21" s="5">
        <f t="shared" si="0"/>
        <v>346.79995000000002</v>
      </c>
      <c r="F21" s="5">
        <f t="shared" si="0"/>
        <v>346.79984999999999</v>
      </c>
      <c r="G21" s="6"/>
      <c r="I21" s="6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2"/>
      <c r="B22" s="4">
        <v>3</v>
      </c>
      <c r="C22" s="5">
        <f t="shared" si="0"/>
        <v>346.79924999999997</v>
      </c>
      <c r="D22" s="5">
        <f t="shared" si="0"/>
        <v>146.79920000000001</v>
      </c>
      <c r="E22" s="5">
        <f t="shared" si="0"/>
        <v>346.79984999999999</v>
      </c>
      <c r="F22" s="5">
        <f t="shared" si="0"/>
        <v>346.79989999999998</v>
      </c>
      <c r="G22" s="6"/>
      <c r="I22" s="6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2"/>
      <c r="B23" s="4">
        <v>4</v>
      </c>
      <c r="C23" s="5">
        <f t="shared" si="0"/>
        <v>346.79919999999998</v>
      </c>
      <c r="D23" s="5">
        <f t="shared" si="0"/>
        <v>146.79935</v>
      </c>
      <c r="E23" s="5">
        <f t="shared" si="0"/>
        <v>346.79964999999999</v>
      </c>
      <c r="F23" s="5">
        <f t="shared" si="0"/>
        <v>346.8</v>
      </c>
      <c r="G23" s="6"/>
      <c r="I23" s="6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2"/>
      <c r="B24" s="4">
        <v>5</v>
      </c>
      <c r="C24" s="5">
        <f t="shared" si="0"/>
        <v>346.79939999999999</v>
      </c>
      <c r="D24" s="5">
        <f t="shared" si="0"/>
        <v>146.79930000000002</v>
      </c>
      <c r="E24" s="5">
        <f t="shared" si="0"/>
        <v>346.79970000000003</v>
      </c>
      <c r="F24" s="5">
        <f t="shared" si="0"/>
        <v>346.79984999999999</v>
      </c>
      <c r="G24" s="6"/>
      <c r="I24" s="6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2"/>
      <c r="B25" s="2"/>
      <c r="C25" s="2"/>
      <c r="D25" s="2"/>
      <c r="E25" s="2"/>
      <c r="F25" s="2"/>
      <c r="G25" s="2"/>
      <c r="I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2"/>
      <c r="B26" s="196" t="s">
        <v>51</v>
      </c>
      <c r="C26" s="115">
        <f>AVERAGE(C20:C24)</f>
        <v>346.79935999999998</v>
      </c>
      <c r="D26" s="115">
        <f>AVERAGE(D20:D24)</f>
        <v>146.79932000000002</v>
      </c>
      <c r="E26" s="115">
        <f>AVERAGE(E20:E24)</f>
        <v>346.79976999999997</v>
      </c>
      <c r="F26" s="115">
        <f>AVERAGE(F20:F24)</f>
        <v>346.79991000000001</v>
      </c>
      <c r="G26" s="6"/>
      <c r="I26" s="6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2"/>
      <c r="G27" s="6"/>
      <c r="I27" s="6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2"/>
      <c r="B28" s="196" t="s">
        <v>66</v>
      </c>
      <c r="C28" s="114">
        <f>STDEV(C20:C24)</f>
        <v>1.2942179105260702E-4</v>
      </c>
      <c r="D28" s="114">
        <f>STDEV(D20:D24)</f>
        <v>9.082951060951205E-5</v>
      </c>
      <c r="E28" s="114">
        <f>STDEV(E20:E24)</f>
        <v>1.2549900399050538E-4</v>
      </c>
      <c r="F28" s="114">
        <f>STDEV(F20:F24)</f>
        <v>6.5192024063999947E-5</v>
      </c>
      <c r="G28" s="196" t="s">
        <v>65</v>
      </c>
      <c r="H28" s="116">
        <f>MAX(C28,D28,E28,F28)</f>
        <v>1.2942179105260702E-4</v>
      </c>
      <c r="I28" s="2"/>
      <c r="K28" s="2"/>
      <c r="L28" s="2"/>
      <c r="M28" s="2"/>
      <c r="N28" s="2"/>
      <c r="O28" s="2"/>
      <c r="P28" s="2"/>
      <c r="Q28" s="2"/>
      <c r="R28" s="2"/>
    </row>
    <row r="29" spans="1:18" x14ac:dyDescent="0.25">
      <c r="A29" s="2"/>
      <c r="F29" s="2"/>
      <c r="G29" s="196" t="s">
        <v>69</v>
      </c>
      <c r="H29" s="116">
        <f>MAX(C28,D28,E28,F28)-MIN(C28,D28,E28,F28)</f>
        <v>6.4229766988607077E-5</v>
      </c>
      <c r="I29" s="4" t="str">
        <f>IF(H29&lt;2*Datos!$G$15,"CUMPLE","NO CUMPLE")</f>
        <v>CUMPLE</v>
      </c>
      <c r="K29" s="2"/>
      <c r="L29" s="2"/>
      <c r="M29" s="2"/>
      <c r="N29" s="2"/>
      <c r="O29" s="2"/>
      <c r="P29" s="2"/>
      <c r="Q29" s="2"/>
      <c r="R29" s="2"/>
    </row>
    <row r="30" spans="1:18" ht="15.75" thickBo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25">
      <c r="A31" s="2"/>
      <c r="B31" s="102" t="s">
        <v>73</v>
      </c>
      <c r="C31" s="103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25">
      <c r="A32" s="2"/>
      <c r="B32" s="104"/>
      <c r="C32" s="130" t="s">
        <v>68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2"/>
      <c r="B33" s="149" t="s">
        <v>3</v>
      </c>
      <c r="C33" s="110">
        <v>0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5">
      <c r="A34" s="2"/>
      <c r="B34" s="105" t="s">
        <v>4</v>
      </c>
      <c r="C34" s="110">
        <f>D26-$C$26</f>
        <v>-200.00003999999996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2"/>
      <c r="B35" s="105" t="s">
        <v>5</v>
      </c>
      <c r="C35" s="110">
        <f>E26-$C$26</f>
        <v>4.0999999998803105E-4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15.75" thickBot="1" x14ac:dyDescent="0.3">
      <c r="A36" s="2"/>
      <c r="B36" s="106" t="s">
        <v>6</v>
      </c>
      <c r="C36" s="111">
        <f>F26-$C$26</f>
        <v>5.5000000003246896E-4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7" t="s">
        <v>82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63" x14ac:dyDescent="0.25">
      <c r="A41" s="2"/>
      <c r="B41" s="8" t="s">
        <v>40</v>
      </c>
      <c r="C41" s="9" t="s">
        <v>22</v>
      </c>
      <c r="D41" s="9" t="s">
        <v>23</v>
      </c>
      <c r="E41" s="9" t="s">
        <v>24</v>
      </c>
      <c r="F41" s="9" t="s">
        <v>25</v>
      </c>
      <c r="G41" s="10" t="s">
        <v>26</v>
      </c>
      <c r="H41" s="10"/>
      <c r="I41" s="10"/>
      <c r="J41" s="11"/>
      <c r="K41" s="12" t="s">
        <v>39</v>
      </c>
      <c r="L41" s="11"/>
      <c r="M41" s="11" t="s">
        <v>41</v>
      </c>
      <c r="N41" s="13" t="s">
        <v>27</v>
      </c>
      <c r="O41" s="14"/>
      <c r="P41" s="15" t="s">
        <v>28</v>
      </c>
      <c r="Q41" s="16" t="s">
        <v>29</v>
      </c>
      <c r="R41" s="2"/>
    </row>
    <row r="42" spans="1:18" ht="18" x14ac:dyDescent="0.25">
      <c r="A42" s="2"/>
      <c r="B42" s="17"/>
      <c r="C42" s="18"/>
      <c r="D42" s="18"/>
      <c r="E42" s="18"/>
      <c r="F42" s="17"/>
      <c r="G42" s="19" t="s">
        <v>42</v>
      </c>
      <c r="H42" s="20"/>
      <c r="I42" s="21" t="s">
        <v>43</v>
      </c>
      <c r="J42" s="22"/>
      <c r="K42" s="23" t="s">
        <v>30</v>
      </c>
      <c r="L42" s="23" t="s">
        <v>31</v>
      </c>
      <c r="M42" s="17"/>
      <c r="N42" s="24" t="s">
        <v>59</v>
      </c>
      <c r="O42" s="127" t="s">
        <v>24</v>
      </c>
      <c r="P42" s="25" t="s">
        <v>32</v>
      </c>
      <c r="Q42" s="26"/>
      <c r="R42" s="2"/>
    </row>
    <row r="43" spans="1:18" x14ac:dyDescent="0.25">
      <c r="A43" s="2"/>
      <c r="B43" s="27" t="s">
        <v>44</v>
      </c>
      <c r="C43" s="28"/>
      <c r="D43" s="29"/>
      <c r="E43" s="28"/>
      <c r="F43" s="30"/>
      <c r="G43" s="31"/>
      <c r="H43" s="32"/>
      <c r="I43" s="122">
        <f>SQRT(G44^2+G45^2)</f>
        <v>2.0207259421636903E-4</v>
      </c>
      <c r="J43" s="33" t="str">
        <f>H44</f>
        <v>gon</v>
      </c>
      <c r="K43" s="34"/>
      <c r="L43" s="35">
        <f>INT(((G44^2+G45^2)^2)/(SUM(G44^4/K44+G45^4/K45)))</f>
        <v>104</v>
      </c>
      <c r="M43" s="36">
        <f>SQRT(2)</f>
        <v>1.4142135623730951</v>
      </c>
      <c r="N43" s="118">
        <f>I43*M43</f>
        <v>2.8577380332470414E-4</v>
      </c>
      <c r="O43" s="201" t="str">
        <f>J43</f>
        <v>gon</v>
      </c>
      <c r="P43" s="37">
        <f>L43</f>
        <v>104</v>
      </c>
      <c r="Q43" s="38">
        <f>(N43^2/N49^2)*100</f>
        <v>95.122543072273572</v>
      </c>
      <c r="R43" s="2"/>
    </row>
    <row r="44" spans="1:18" ht="18" customHeight="1" x14ac:dyDescent="0.25">
      <c r="A44" s="2"/>
      <c r="B44" s="39" t="s">
        <v>57</v>
      </c>
      <c r="C44" s="125" t="s">
        <v>56</v>
      </c>
      <c r="D44" s="203">
        <f>Datos!G16</f>
        <v>4.0000000000000002E-4</v>
      </c>
      <c r="E44" s="41" t="s">
        <v>7</v>
      </c>
      <c r="F44" s="42" t="s">
        <v>33</v>
      </c>
      <c r="G44" s="120">
        <f>D44/2</f>
        <v>2.0000000000000001E-4</v>
      </c>
      <c r="H44" s="44" t="str">
        <f>E44</f>
        <v>gon</v>
      </c>
      <c r="I44" s="43"/>
      <c r="J44" s="45"/>
      <c r="K44" s="41">
        <v>100</v>
      </c>
      <c r="L44" s="41"/>
      <c r="M44" s="46"/>
      <c r="N44" s="47"/>
      <c r="O44" s="48"/>
      <c r="P44" s="49"/>
      <c r="Q44" s="50"/>
      <c r="R44" s="2"/>
    </row>
    <row r="45" spans="1:18" x14ac:dyDescent="0.25">
      <c r="A45" s="2"/>
      <c r="B45" s="51" t="s">
        <v>47</v>
      </c>
      <c r="C45" s="126" t="s">
        <v>55</v>
      </c>
      <c r="D45" s="204">
        <f>Datos!G15</f>
        <v>1E-4</v>
      </c>
      <c r="E45" s="52" t="s">
        <v>7</v>
      </c>
      <c r="F45" s="53" t="s">
        <v>34</v>
      </c>
      <c r="G45" s="121">
        <f>D45/SQRT(12)</f>
        <v>2.8867513459481293E-5</v>
      </c>
      <c r="H45" s="54" t="str">
        <f>E45</f>
        <v>gon</v>
      </c>
      <c r="I45" s="55"/>
      <c r="J45" s="54"/>
      <c r="K45" s="52">
        <v>100</v>
      </c>
      <c r="L45" s="52"/>
      <c r="M45" s="56"/>
      <c r="N45" s="57"/>
      <c r="O45" s="58"/>
      <c r="P45" s="59"/>
      <c r="Q45" s="60"/>
      <c r="R45" s="2"/>
    </row>
    <row r="46" spans="1:18" x14ac:dyDescent="0.25">
      <c r="A46" s="2"/>
      <c r="B46" s="61" t="s">
        <v>45</v>
      </c>
      <c r="C46" s="62"/>
      <c r="D46" s="205"/>
      <c r="E46" s="64"/>
      <c r="F46" s="65"/>
      <c r="G46" s="66"/>
      <c r="H46" s="67"/>
      <c r="I46" s="123">
        <f>SQRT(G47^2)</f>
        <v>6.4710895526303512E-5</v>
      </c>
      <c r="J46" s="68" t="str">
        <f>H47</f>
        <v>gon</v>
      </c>
      <c r="K46" s="35"/>
      <c r="L46" s="35">
        <f>INT(((G47^2)^2)/(SUM(G47^4/K47)))</f>
        <v>4</v>
      </c>
      <c r="M46" s="69">
        <v>1</v>
      </c>
      <c r="N46" s="124">
        <f>I46*M46</f>
        <v>6.4710895526303512E-5</v>
      </c>
      <c r="O46" s="70" t="str">
        <f>J46</f>
        <v>gon</v>
      </c>
      <c r="P46" s="202">
        <f>L46</f>
        <v>4</v>
      </c>
      <c r="Q46" s="38">
        <f>(N46^2/N49^2)*100</f>
        <v>4.8774569277264357</v>
      </c>
      <c r="R46" s="2"/>
    </row>
    <row r="47" spans="1:18" ht="18" x14ac:dyDescent="0.25">
      <c r="A47" s="2"/>
      <c r="B47" s="39" t="s">
        <v>8</v>
      </c>
      <c r="C47" s="40" t="s">
        <v>46</v>
      </c>
      <c r="D47" s="204">
        <f>H28</f>
        <v>1.2942179105260702E-4</v>
      </c>
      <c r="E47" s="179" t="s">
        <v>7</v>
      </c>
      <c r="F47" s="180" t="s">
        <v>35</v>
      </c>
      <c r="G47" s="121">
        <f>D47/SQRT(COUNT(C20:C24)-1)</f>
        <v>6.4710895526303512E-5</v>
      </c>
      <c r="H47" s="181" t="str">
        <f>E47</f>
        <v>gon</v>
      </c>
      <c r="I47" s="55"/>
      <c r="J47" s="179"/>
      <c r="K47" s="182">
        <f>COUNT(C20:C24)-1</f>
        <v>4</v>
      </c>
      <c r="L47" s="52"/>
      <c r="M47" s="183"/>
      <c r="N47" s="184"/>
      <c r="O47" s="71"/>
      <c r="P47" s="72"/>
      <c r="Q47" s="73"/>
      <c r="R47" s="2"/>
    </row>
    <row r="48" spans="1:18" ht="15.75" thickBot="1" x14ac:dyDescent="0.3">
      <c r="A48" s="2"/>
      <c r="B48" s="188"/>
      <c r="C48" s="189"/>
      <c r="D48" s="186"/>
      <c r="E48" s="63"/>
      <c r="F48" s="63"/>
      <c r="G48" s="63"/>
      <c r="H48" s="63"/>
      <c r="I48" s="63"/>
      <c r="J48" s="63"/>
      <c r="K48" s="63"/>
      <c r="L48" s="6"/>
      <c r="M48" s="6"/>
      <c r="N48" s="6"/>
      <c r="O48" s="2"/>
      <c r="P48" s="74" t="s">
        <v>36</v>
      </c>
      <c r="Q48" s="75">
        <f>Q43+Q46</f>
        <v>100.00000000000001</v>
      </c>
      <c r="R48" s="2"/>
    </row>
    <row r="49" spans="1:19" ht="15" customHeight="1" thickBot="1" x14ac:dyDescent="0.3">
      <c r="A49" s="2"/>
      <c r="B49" s="187"/>
      <c r="C49" s="187"/>
      <c r="D49" s="187"/>
      <c r="E49" s="142"/>
      <c r="F49" s="107" t="s">
        <v>50</v>
      </c>
      <c r="G49" s="131">
        <f>N49*2</f>
        <v>5.860176334086982E-4</v>
      </c>
      <c r="H49" s="108" t="s">
        <v>7</v>
      </c>
      <c r="I49" s="2"/>
      <c r="J49" s="2"/>
      <c r="K49" s="63"/>
      <c r="L49" s="76" t="s">
        <v>37</v>
      </c>
      <c r="M49" s="77"/>
      <c r="N49" s="119">
        <f>SQRT(N43^2+N46^2)</f>
        <v>2.930088167043491E-4</v>
      </c>
      <c r="O49" s="78" t="str">
        <f>O43</f>
        <v>gon</v>
      </c>
      <c r="P49" s="79" t="s">
        <v>38</v>
      </c>
      <c r="Q49" s="80">
        <f>INT((N49)^4/SUM((N43)^4/P43+(N46)^4/P46))</f>
        <v>107</v>
      </c>
      <c r="R49" s="2"/>
    </row>
    <row r="50" spans="1:19" ht="16.5" customHeight="1" thickBot="1" x14ac:dyDescent="0.3">
      <c r="A50" s="2"/>
      <c r="B50" s="191"/>
      <c r="C50" s="191"/>
      <c r="D50" s="191"/>
      <c r="E50" s="82"/>
      <c r="F50" s="81"/>
      <c r="G50" s="82"/>
      <c r="H50" s="82"/>
      <c r="I50" s="82"/>
      <c r="J50" s="82"/>
      <c r="K50" s="83"/>
      <c r="L50" s="83"/>
      <c r="M50" s="84"/>
      <c r="N50" s="85"/>
      <c r="O50" s="86"/>
      <c r="P50" s="87"/>
      <c r="Q50" s="88"/>
      <c r="R50" s="89"/>
      <c r="S50" s="1"/>
    </row>
    <row r="51" spans="1:19" ht="15.75" thickBot="1" x14ac:dyDescent="0.3">
      <c r="A51" s="2"/>
      <c r="B51" s="2"/>
      <c r="C51" s="2"/>
      <c r="D51" s="2"/>
      <c r="E51" s="142"/>
      <c r="F51" s="107" t="s">
        <v>50</v>
      </c>
      <c r="G51" s="143">
        <f>G49*(90/100)*3600</f>
        <v>1.8986971322441821</v>
      </c>
      <c r="H51" s="108" t="s">
        <v>70</v>
      </c>
      <c r="I51" s="2"/>
      <c r="J51" s="2"/>
      <c r="K51" s="2"/>
      <c r="L51" s="2" t="s">
        <v>49</v>
      </c>
      <c r="M51" s="90" t="s">
        <v>48</v>
      </c>
      <c r="N51" s="91">
        <f>TINV(1-0.9545,Q49)</f>
        <v>2.0236368442937245</v>
      </c>
      <c r="O51" s="2"/>
      <c r="P51" s="2"/>
      <c r="Q51" s="2"/>
      <c r="R51" s="2"/>
    </row>
    <row r="52" spans="1:19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</sheetData>
  <sheetProtection sheet="1" objects="1" scenarios="1"/>
  <mergeCells count="3">
    <mergeCell ref="B18:B19"/>
    <mergeCell ref="C11:F11"/>
    <mergeCell ref="G11:J11"/>
  </mergeCell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lessThan" id="{A48D2D3E-5D7C-4ADF-804D-CBA3686DB7DC}">
            <xm:f>2*Datos!$G$15</xm:f>
            <x14:dxf>
              <font>
                <color rgb="FF006100"/>
              </font>
              <fill>
                <patternFill patternType="none">
                  <bgColor auto="1"/>
                </patternFill>
              </fill>
            </x14:dxf>
          </x14:cfRule>
          <x14:cfRule type="cellIs" priority="2" operator="greaterThan" id="{52A74392-6D69-4AF6-BA9E-A1033849D66F}">
            <xm:f>2*Datos!$G$15</xm:f>
            <x14:dxf>
              <font>
                <color rgb="FF9C0006"/>
              </font>
              <fill>
                <patternFill patternType="none">
                  <bgColor auto="1"/>
                </patternFill>
              </fill>
            </x14:dxf>
          </x14:cfRule>
          <xm:sqref>I29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6"/>
  <sheetViews>
    <sheetView zoomScale="70" zoomScaleNormal="70" workbookViewId="0">
      <selection activeCell="O27" sqref="O27"/>
    </sheetView>
  </sheetViews>
  <sheetFormatPr baseColWidth="10" defaultRowHeight="12.75" x14ac:dyDescent="0.2"/>
  <cols>
    <col min="1" max="1" width="5.7109375" style="147" customWidth="1"/>
    <col min="2" max="2" width="24.140625" style="147" customWidth="1"/>
    <col min="3" max="5" width="11.7109375" style="148" bestFit="1" customWidth="1"/>
    <col min="6" max="6" width="12.7109375" style="148" bestFit="1" customWidth="1"/>
    <col min="7" max="7" width="12" style="148" bestFit="1" customWidth="1"/>
    <col min="8" max="8" width="12.42578125" style="148" bestFit="1" customWidth="1"/>
    <col min="9" max="9" width="14" style="148" customWidth="1"/>
    <col min="10" max="10" width="11.7109375" style="147" bestFit="1" customWidth="1"/>
    <col min="11" max="11" width="11.5703125" style="147" bestFit="1" customWidth="1"/>
    <col min="12" max="12" width="11.7109375" style="147" bestFit="1" customWidth="1"/>
    <col min="13" max="13" width="11.5703125" style="147" bestFit="1" customWidth="1"/>
    <col min="14" max="15" width="11.140625" style="147" bestFit="1" customWidth="1"/>
    <col min="16" max="16" width="13.42578125" style="147" customWidth="1"/>
    <col min="17" max="17" width="11.140625" style="147" customWidth="1"/>
    <col min="18" max="257" width="11.42578125" style="147"/>
    <col min="258" max="261" width="11.7109375" style="147" bestFit="1" customWidth="1"/>
    <col min="262" max="262" width="12.7109375" style="147" bestFit="1" customWidth="1"/>
    <col min="263" max="263" width="12" style="147" bestFit="1" customWidth="1"/>
    <col min="264" max="264" width="11.7109375" style="147" bestFit="1" customWidth="1"/>
    <col min="265" max="265" width="14" style="147" bestFit="1" customWidth="1"/>
    <col min="266" max="267" width="11.5703125" style="147" bestFit="1" customWidth="1"/>
    <col min="268" max="268" width="11.7109375" style="147" bestFit="1" customWidth="1"/>
    <col min="269" max="272" width="11.5703125" style="147" bestFit="1" customWidth="1"/>
    <col min="273" max="273" width="12.42578125" style="147" bestFit="1" customWidth="1"/>
    <col min="274" max="513" width="11.42578125" style="147"/>
    <col min="514" max="517" width="11.7109375" style="147" bestFit="1" customWidth="1"/>
    <col min="518" max="518" width="12.7109375" style="147" bestFit="1" customWidth="1"/>
    <col min="519" max="519" width="12" style="147" bestFit="1" customWidth="1"/>
    <col min="520" max="520" width="11.7109375" style="147" bestFit="1" customWidth="1"/>
    <col min="521" max="521" width="14" style="147" bestFit="1" customWidth="1"/>
    <col min="522" max="523" width="11.5703125" style="147" bestFit="1" customWidth="1"/>
    <col min="524" max="524" width="11.7109375" style="147" bestFit="1" customWidth="1"/>
    <col min="525" max="528" width="11.5703125" style="147" bestFit="1" customWidth="1"/>
    <col min="529" max="529" width="12.42578125" style="147" bestFit="1" customWidth="1"/>
    <col min="530" max="769" width="11.42578125" style="147"/>
    <col min="770" max="773" width="11.7109375" style="147" bestFit="1" customWidth="1"/>
    <col min="774" max="774" width="12.7109375" style="147" bestFit="1" customWidth="1"/>
    <col min="775" max="775" width="12" style="147" bestFit="1" customWidth="1"/>
    <col min="776" max="776" width="11.7109375" style="147" bestFit="1" customWidth="1"/>
    <col min="777" max="777" width="14" style="147" bestFit="1" customWidth="1"/>
    <col min="778" max="779" width="11.5703125" style="147" bestFit="1" customWidth="1"/>
    <col min="780" max="780" width="11.7109375" style="147" bestFit="1" customWidth="1"/>
    <col min="781" max="784" width="11.5703125" style="147" bestFit="1" customWidth="1"/>
    <col min="785" max="785" width="12.42578125" style="147" bestFit="1" customWidth="1"/>
    <col min="786" max="1025" width="11.42578125" style="147"/>
    <col min="1026" max="1029" width="11.7109375" style="147" bestFit="1" customWidth="1"/>
    <col min="1030" max="1030" width="12.7109375" style="147" bestFit="1" customWidth="1"/>
    <col min="1031" max="1031" width="12" style="147" bestFit="1" customWidth="1"/>
    <col min="1032" max="1032" width="11.7109375" style="147" bestFit="1" customWidth="1"/>
    <col min="1033" max="1033" width="14" style="147" bestFit="1" customWidth="1"/>
    <col min="1034" max="1035" width="11.5703125" style="147" bestFit="1" customWidth="1"/>
    <col min="1036" max="1036" width="11.7109375" style="147" bestFit="1" customWidth="1"/>
    <col min="1037" max="1040" width="11.5703125" style="147" bestFit="1" customWidth="1"/>
    <col min="1041" max="1041" width="12.42578125" style="147" bestFit="1" customWidth="1"/>
    <col min="1042" max="1281" width="11.42578125" style="147"/>
    <col min="1282" max="1285" width="11.7109375" style="147" bestFit="1" customWidth="1"/>
    <col min="1286" max="1286" width="12.7109375" style="147" bestFit="1" customWidth="1"/>
    <col min="1287" max="1287" width="12" style="147" bestFit="1" customWidth="1"/>
    <col min="1288" max="1288" width="11.7109375" style="147" bestFit="1" customWidth="1"/>
    <col min="1289" max="1289" width="14" style="147" bestFit="1" customWidth="1"/>
    <col min="1290" max="1291" width="11.5703125" style="147" bestFit="1" customWidth="1"/>
    <col min="1292" max="1292" width="11.7109375" style="147" bestFit="1" customWidth="1"/>
    <col min="1293" max="1296" width="11.5703125" style="147" bestFit="1" customWidth="1"/>
    <col min="1297" max="1297" width="12.42578125" style="147" bestFit="1" customWidth="1"/>
    <col min="1298" max="1537" width="11.42578125" style="147"/>
    <col min="1538" max="1541" width="11.7109375" style="147" bestFit="1" customWidth="1"/>
    <col min="1542" max="1542" width="12.7109375" style="147" bestFit="1" customWidth="1"/>
    <col min="1543" max="1543" width="12" style="147" bestFit="1" customWidth="1"/>
    <col min="1544" max="1544" width="11.7109375" style="147" bestFit="1" customWidth="1"/>
    <col min="1545" max="1545" width="14" style="147" bestFit="1" customWidth="1"/>
    <col min="1546" max="1547" width="11.5703125" style="147" bestFit="1" customWidth="1"/>
    <col min="1548" max="1548" width="11.7109375" style="147" bestFit="1" customWidth="1"/>
    <col min="1549" max="1552" width="11.5703125" style="147" bestFit="1" customWidth="1"/>
    <col min="1553" max="1553" width="12.42578125" style="147" bestFit="1" customWidth="1"/>
    <col min="1554" max="1793" width="11.42578125" style="147"/>
    <col min="1794" max="1797" width="11.7109375" style="147" bestFit="1" customWidth="1"/>
    <col min="1798" max="1798" width="12.7109375" style="147" bestFit="1" customWidth="1"/>
    <col min="1799" max="1799" width="12" style="147" bestFit="1" customWidth="1"/>
    <col min="1800" max="1800" width="11.7109375" style="147" bestFit="1" customWidth="1"/>
    <col min="1801" max="1801" width="14" style="147" bestFit="1" customWidth="1"/>
    <col min="1802" max="1803" width="11.5703125" style="147" bestFit="1" customWidth="1"/>
    <col min="1804" max="1804" width="11.7109375" style="147" bestFit="1" customWidth="1"/>
    <col min="1805" max="1808" width="11.5703125" style="147" bestFit="1" customWidth="1"/>
    <col min="1809" max="1809" width="12.42578125" style="147" bestFit="1" customWidth="1"/>
    <col min="1810" max="2049" width="11.42578125" style="147"/>
    <col min="2050" max="2053" width="11.7109375" style="147" bestFit="1" customWidth="1"/>
    <col min="2054" max="2054" width="12.7109375" style="147" bestFit="1" customWidth="1"/>
    <col min="2055" max="2055" width="12" style="147" bestFit="1" customWidth="1"/>
    <col min="2056" max="2056" width="11.7109375" style="147" bestFit="1" customWidth="1"/>
    <col min="2057" max="2057" width="14" style="147" bestFit="1" customWidth="1"/>
    <col min="2058" max="2059" width="11.5703125" style="147" bestFit="1" customWidth="1"/>
    <col min="2060" max="2060" width="11.7109375" style="147" bestFit="1" customWidth="1"/>
    <col min="2061" max="2064" width="11.5703125" style="147" bestFit="1" customWidth="1"/>
    <col min="2065" max="2065" width="12.42578125" style="147" bestFit="1" customWidth="1"/>
    <col min="2066" max="2305" width="11.42578125" style="147"/>
    <col min="2306" max="2309" width="11.7109375" style="147" bestFit="1" customWidth="1"/>
    <col min="2310" max="2310" width="12.7109375" style="147" bestFit="1" customWidth="1"/>
    <col min="2311" max="2311" width="12" style="147" bestFit="1" customWidth="1"/>
    <col min="2312" max="2312" width="11.7109375" style="147" bestFit="1" customWidth="1"/>
    <col min="2313" max="2313" width="14" style="147" bestFit="1" customWidth="1"/>
    <col min="2314" max="2315" width="11.5703125" style="147" bestFit="1" customWidth="1"/>
    <col min="2316" max="2316" width="11.7109375" style="147" bestFit="1" customWidth="1"/>
    <col min="2317" max="2320" width="11.5703125" style="147" bestFit="1" customWidth="1"/>
    <col min="2321" max="2321" width="12.42578125" style="147" bestFit="1" customWidth="1"/>
    <col min="2322" max="2561" width="11.42578125" style="147"/>
    <col min="2562" max="2565" width="11.7109375" style="147" bestFit="1" customWidth="1"/>
    <col min="2566" max="2566" width="12.7109375" style="147" bestFit="1" customWidth="1"/>
    <col min="2567" max="2567" width="12" style="147" bestFit="1" customWidth="1"/>
    <col min="2568" max="2568" width="11.7109375" style="147" bestFit="1" customWidth="1"/>
    <col min="2569" max="2569" width="14" style="147" bestFit="1" customWidth="1"/>
    <col min="2570" max="2571" width="11.5703125" style="147" bestFit="1" customWidth="1"/>
    <col min="2572" max="2572" width="11.7109375" style="147" bestFit="1" customWidth="1"/>
    <col min="2573" max="2576" width="11.5703125" style="147" bestFit="1" customWidth="1"/>
    <col min="2577" max="2577" width="12.42578125" style="147" bestFit="1" customWidth="1"/>
    <col min="2578" max="2817" width="11.42578125" style="147"/>
    <col min="2818" max="2821" width="11.7109375" style="147" bestFit="1" customWidth="1"/>
    <col min="2822" max="2822" width="12.7109375" style="147" bestFit="1" customWidth="1"/>
    <col min="2823" max="2823" width="12" style="147" bestFit="1" customWidth="1"/>
    <col min="2824" max="2824" width="11.7109375" style="147" bestFit="1" customWidth="1"/>
    <col min="2825" max="2825" width="14" style="147" bestFit="1" customWidth="1"/>
    <col min="2826" max="2827" width="11.5703125" style="147" bestFit="1" customWidth="1"/>
    <col min="2828" max="2828" width="11.7109375" style="147" bestFit="1" customWidth="1"/>
    <col min="2829" max="2832" width="11.5703125" style="147" bestFit="1" customWidth="1"/>
    <col min="2833" max="2833" width="12.42578125" style="147" bestFit="1" customWidth="1"/>
    <col min="2834" max="3073" width="11.42578125" style="147"/>
    <col min="3074" max="3077" width="11.7109375" style="147" bestFit="1" customWidth="1"/>
    <col min="3078" max="3078" width="12.7109375" style="147" bestFit="1" customWidth="1"/>
    <col min="3079" max="3079" width="12" style="147" bestFit="1" customWidth="1"/>
    <col min="3080" max="3080" width="11.7109375" style="147" bestFit="1" customWidth="1"/>
    <col min="3081" max="3081" width="14" style="147" bestFit="1" customWidth="1"/>
    <col min="3082" max="3083" width="11.5703125" style="147" bestFit="1" customWidth="1"/>
    <col min="3084" max="3084" width="11.7109375" style="147" bestFit="1" customWidth="1"/>
    <col min="3085" max="3088" width="11.5703125" style="147" bestFit="1" customWidth="1"/>
    <col min="3089" max="3089" width="12.42578125" style="147" bestFit="1" customWidth="1"/>
    <col min="3090" max="3329" width="11.42578125" style="147"/>
    <col min="3330" max="3333" width="11.7109375" style="147" bestFit="1" customWidth="1"/>
    <col min="3334" max="3334" width="12.7109375" style="147" bestFit="1" customWidth="1"/>
    <col min="3335" max="3335" width="12" style="147" bestFit="1" customWidth="1"/>
    <col min="3336" max="3336" width="11.7109375" style="147" bestFit="1" customWidth="1"/>
    <col min="3337" max="3337" width="14" style="147" bestFit="1" customWidth="1"/>
    <col min="3338" max="3339" width="11.5703125" style="147" bestFit="1" customWidth="1"/>
    <col min="3340" max="3340" width="11.7109375" style="147" bestFit="1" customWidth="1"/>
    <col min="3341" max="3344" width="11.5703125" style="147" bestFit="1" customWidth="1"/>
    <col min="3345" max="3345" width="12.42578125" style="147" bestFit="1" customWidth="1"/>
    <col min="3346" max="3585" width="11.42578125" style="147"/>
    <col min="3586" max="3589" width="11.7109375" style="147" bestFit="1" customWidth="1"/>
    <col min="3590" max="3590" width="12.7109375" style="147" bestFit="1" customWidth="1"/>
    <col min="3591" max="3591" width="12" style="147" bestFit="1" customWidth="1"/>
    <col min="3592" max="3592" width="11.7109375" style="147" bestFit="1" customWidth="1"/>
    <col min="3593" max="3593" width="14" style="147" bestFit="1" customWidth="1"/>
    <col min="3594" max="3595" width="11.5703125" style="147" bestFit="1" customWidth="1"/>
    <col min="3596" max="3596" width="11.7109375" style="147" bestFit="1" customWidth="1"/>
    <col min="3597" max="3600" width="11.5703125" style="147" bestFit="1" customWidth="1"/>
    <col min="3601" max="3601" width="12.42578125" style="147" bestFit="1" customWidth="1"/>
    <col min="3602" max="3841" width="11.42578125" style="147"/>
    <col min="3842" max="3845" width="11.7109375" style="147" bestFit="1" customWidth="1"/>
    <col min="3846" max="3846" width="12.7109375" style="147" bestFit="1" customWidth="1"/>
    <col min="3847" max="3847" width="12" style="147" bestFit="1" customWidth="1"/>
    <col min="3848" max="3848" width="11.7109375" style="147" bestFit="1" customWidth="1"/>
    <col min="3849" max="3849" width="14" style="147" bestFit="1" customWidth="1"/>
    <col min="3850" max="3851" width="11.5703125" style="147" bestFit="1" customWidth="1"/>
    <col min="3852" max="3852" width="11.7109375" style="147" bestFit="1" customWidth="1"/>
    <col min="3853" max="3856" width="11.5703125" style="147" bestFit="1" customWidth="1"/>
    <col min="3857" max="3857" width="12.42578125" style="147" bestFit="1" customWidth="1"/>
    <col min="3858" max="4097" width="11.42578125" style="147"/>
    <col min="4098" max="4101" width="11.7109375" style="147" bestFit="1" customWidth="1"/>
    <col min="4102" max="4102" width="12.7109375" style="147" bestFit="1" customWidth="1"/>
    <col min="4103" max="4103" width="12" style="147" bestFit="1" customWidth="1"/>
    <col min="4104" max="4104" width="11.7109375" style="147" bestFit="1" customWidth="1"/>
    <col min="4105" max="4105" width="14" style="147" bestFit="1" customWidth="1"/>
    <col min="4106" max="4107" width="11.5703125" style="147" bestFit="1" customWidth="1"/>
    <col min="4108" max="4108" width="11.7109375" style="147" bestFit="1" customWidth="1"/>
    <col min="4109" max="4112" width="11.5703125" style="147" bestFit="1" customWidth="1"/>
    <col min="4113" max="4113" width="12.42578125" style="147" bestFit="1" customWidth="1"/>
    <col min="4114" max="4353" width="11.42578125" style="147"/>
    <col min="4354" max="4357" width="11.7109375" style="147" bestFit="1" customWidth="1"/>
    <col min="4358" max="4358" width="12.7109375" style="147" bestFit="1" customWidth="1"/>
    <col min="4359" max="4359" width="12" style="147" bestFit="1" customWidth="1"/>
    <col min="4360" max="4360" width="11.7109375" style="147" bestFit="1" customWidth="1"/>
    <col min="4361" max="4361" width="14" style="147" bestFit="1" customWidth="1"/>
    <col min="4362" max="4363" width="11.5703125" style="147" bestFit="1" customWidth="1"/>
    <col min="4364" max="4364" width="11.7109375" style="147" bestFit="1" customWidth="1"/>
    <col min="4365" max="4368" width="11.5703125" style="147" bestFit="1" customWidth="1"/>
    <col min="4369" max="4369" width="12.42578125" style="147" bestFit="1" customWidth="1"/>
    <col min="4370" max="4609" width="11.42578125" style="147"/>
    <col min="4610" max="4613" width="11.7109375" style="147" bestFit="1" customWidth="1"/>
    <col min="4614" max="4614" width="12.7109375" style="147" bestFit="1" customWidth="1"/>
    <col min="4615" max="4615" width="12" style="147" bestFit="1" customWidth="1"/>
    <col min="4616" max="4616" width="11.7109375" style="147" bestFit="1" customWidth="1"/>
    <col min="4617" max="4617" width="14" style="147" bestFit="1" customWidth="1"/>
    <col min="4618" max="4619" width="11.5703125" style="147" bestFit="1" customWidth="1"/>
    <col min="4620" max="4620" width="11.7109375" style="147" bestFit="1" customWidth="1"/>
    <col min="4621" max="4624" width="11.5703125" style="147" bestFit="1" customWidth="1"/>
    <col min="4625" max="4625" width="12.42578125" style="147" bestFit="1" customWidth="1"/>
    <col min="4626" max="4865" width="11.42578125" style="147"/>
    <col min="4866" max="4869" width="11.7109375" style="147" bestFit="1" customWidth="1"/>
    <col min="4870" max="4870" width="12.7109375" style="147" bestFit="1" customWidth="1"/>
    <col min="4871" max="4871" width="12" style="147" bestFit="1" customWidth="1"/>
    <col min="4872" max="4872" width="11.7109375" style="147" bestFit="1" customWidth="1"/>
    <col min="4873" max="4873" width="14" style="147" bestFit="1" customWidth="1"/>
    <col min="4874" max="4875" width="11.5703125" style="147" bestFit="1" customWidth="1"/>
    <col min="4876" max="4876" width="11.7109375" style="147" bestFit="1" customWidth="1"/>
    <col min="4877" max="4880" width="11.5703125" style="147" bestFit="1" customWidth="1"/>
    <col min="4881" max="4881" width="12.42578125" style="147" bestFit="1" customWidth="1"/>
    <col min="4882" max="5121" width="11.42578125" style="147"/>
    <col min="5122" max="5125" width="11.7109375" style="147" bestFit="1" customWidth="1"/>
    <col min="5126" max="5126" width="12.7109375" style="147" bestFit="1" customWidth="1"/>
    <col min="5127" max="5127" width="12" style="147" bestFit="1" customWidth="1"/>
    <col min="5128" max="5128" width="11.7109375" style="147" bestFit="1" customWidth="1"/>
    <col min="5129" max="5129" width="14" style="147" bestFit="1" customWidth="1"/>
    <col min="5130" max="5131" width="11.5703125" style="147" bestFit="1" customWidth="1"/>
    <col min="5132" max="5132" width="11.7109375" style="147" bestFit="1" customWidth="1"/>
    <col min="5133" max="5136" width="11.5703125" style="147" bestFit="1" customWidth="1"/>
    <col min="5137" max="5137" width="12.42578125" style="147" bestFit="1" customWidth="1"/>
    <col min="5138" max="5377" width="11.42578125" style="147"/>
    <col min="5378" max="5381" width="11.7109375" style="147" bestFit="1" customWidth="1"/>
    <col min="5382" max="5382" width="12.7109375" style="147" bestFit="1" customWidth="1"/>
    <col min="5383" max="5383" width="12" style="147" bestFit="1" customWidth="1"/>
    <col min="5384" max="5384" width="11.7109375" style="147" bestFit="1" customWidth="1"/>
    <col min="5385" max="5385" width="14" style="147" bestFit="1" customWidth="1"/>
    <col min="5386" max="5387" width="11.5703125" style="147" bestFit="1" customWidth="1"/>
    <col min="5388" max="5388" width="11.7109375" style="147" bestFit="1" customWidth="1"/>
    <col min="5389" max="5392" width="11.5703125" style="147" bestFit="1" customWidth="1"/>
    <col min="5393" max="5393" width="12.42578125" style="147" bestFit="1" customWidth="1"/>
    <col min="5394" max="5633" width="11.42578125" style="147"/>
    <col min="5634" max="5637" width="11.7109375" style="147" bestFit="1" customWidth="1"/>
    <col min="5638" max="5638" width="12.7109375" style="147" bestFit="1" customWidth="1"/>
    <col min="5639" max="5639" width="12" style="147" bestFit="1" customWidth="1"/>
    <col min="5640" max="5640" width="11.7109375" style="147" bestFit="1" customWidth="1"/>
    <col min="5641" max="5641" width="14" style="147" bestFit="1" customWidth="1"/>
    <col min="5642" max="5643" width="11.5703125" style="147" bestFit="1" customWidth="1"/>
    <col min="5644" max="5644" width="11.7109375" style="147" bestFit="1" customWidth="1"/>
    <col min="5645" max="5648" width="11.5703125" style="147" bestFit="1" customWidth="1"/>
    <col min="5649" max="5649" width="12.42578125" style="147" bestFit="1" customWidth="1"/>
    <col min="5650" max="5889" width="11.42578125" style="147"/>
    <col min="5890" max="5893" width="11.7109375" style="147" bestFit="1" customWidth="1"/>
    <col min="5894" max="5894" width="12.7109375" style="147" bestFit="1" customWidth="1"/>
    <col min="5895" max="5895" width="12" style="147" bestFit="1" customWidth="1"/>
    <col min="5896" max="5896" width="11.7109375" style="147" bestFit="1" customWidth="1"/>
    <col min="5897" max="5897" width="14" style="147" bestFit="1" customWidth="1"/>
    <col min="5898" max="5899" width="11.5703125" style="147" bestFit="1" customWidth="1"/>
    <col min="5900" max="5900" width="11.7109375" style="147" bestFit="1" customWidth="1"/>
    <col min="5901" max="5904" width="11.5703125" style="147" bestFit="1" customWidth="1"/>
    <col min="5905" max="5905" width="12.42578125" style="147" bestFit="1" customWidth="1"/>
    <col min="5906" max="6145" width="11.42578125" style="147"/>
    <col min="6146" max="6149" width="11.7109375" style="147" bestFit="1" customWidth="1"/>
    <col min="6150" max="6150" width="12.7109375" style="147" bestFit="1" customWidth="1"/>
    <col min="6151" max="6151" width="12" style="147" bestFit="1" customWidth="1"/>
    <col min="6152" max="6152" width="11.7109375" style="147" bestFit="1" customWidth="1"/>
    <col min="6153" max="6153" width="14" style="147" bestFit="1" customWidth="1"/>
    <col min="6154" max="6155" width="11.5703125" style="147" bestFit="1" customWidth="1"/>
    <col min="6156" max="6156" width="11.7109375" style="147" bestFit="1" customWidth="1"/>
    <col min="6157" max="6160" width="11.5703125" style="147" bestFit="1" customWidth="1"/>
    <col min="6161" max="6161" width="12.42578125" style="147" bestFit="1" customWidth="1"/>
    <col min="6162" max="6401" width="11.42578125" style="147"/>
    <col min="6402" max="6405" width="11.7109375" style="147" bestFit="1" customWidth="1"/>
    <col min="6406" max="6406" width="12.7109375" style="147" bestFit="1" customWidth="1"/>
    <col min="6407" max="6407" width="12" style="147" bestFit="1" customWidth="1"/>
    <col min="6408" max="6408" width="11.7109375" style="147" bestFit="1" customWidth="1"/>
    <col min="6409" max="6409" width="14" style="147" bestFit="1" customWidth="1"/>
    <col min="6410" max="6411" width="11.5703125" style="147" bestFit="1" customWidth="1"/>
    <col min="6412" max="6412" width="11.7109375" style="147" bestFit="1" customWidth="1"/>
    <col min="6413" max="6416" width="11.5703125" style="147" bestFit="1" customWidth="1"/>
    <col min="6417" max="6417" width="12.42578125" style="147" bestFit="1" customWidth="1"/>
    <col min="6418" max="6657" width="11.42578125" style="147"/>
    <col min="6658" max="6661" width="11.7109375" style="147" bestFit="1" customWidth="1"/>
    <col min="6662" max="6662" width="12.7109375" style="147" bestFit="1" customWidth="1"/>
    <col min="6663" max="6663" width="12" style="147" bestFit="1" customWidth="1"/>
    <col min="6664" max="6664" width="11.7109375" style="147" bestFit="1" customWidth="1"/>
    <col min="6665" max="6665" width="14" style="147" bestFit="1" customWidth="1"/>
    <col min="6666" max="6667" width="11.5703125" style="147" bestFit="1" customWidth="1"/>
    <col min="6668" max="6668" width="11.7109375" style="147" bestFit="1" customWidth="1"/>
    <col min="6669" max="6672" width="11.5703125" style="147" bestFit="1" customWidth="1"/>
    <col min="6673" max="6673" width="12.42578125" style="147" bestFit="1" customWidth="1"/>
    <col min="6674" max="6913" width="11.42578125" style="147"/>
    <col min="6914" max="6917" width="11.7109375" style="147" bestFit="1" customWidth="1"/>
    <col min="6918" max="6918" width="12.7109375" style="147" bestFit="1" customWidth="1"/>
    <col min="6919" max="6919" width="12" style="147" bestFit="1" customWidth="1"/>
    <col min="6920" max="6920" width="11.7109375" style="147" bestFit="1" customWidth="1"/>
    <col min="6921" max="6921" width="14" style="147" bestFit="1" customWidth="1"/>
    <col min="6922" max="6923" width="11.5703125" style="147" bestFit="1" customWidth="1"/>
    <col min="6924" max="6924" width="11.7109375" style="147" bestFit="1" customWidth="1"/>
    <col min="6925" max="6928" width="11.5703125" style="147" bestFit="1" customWidth="1"/>
    <col min="6929" max="6929" width="12.42578125" style="147" bestFit="1" customWidth="1"/>
    <col min="6930" max="7169" width="11.42578125" style="147"/>
    <col min="7170" max="7173" width="11.7109375" style="147" bestFit="1" customWidth="1"/>
    <col min="7174" max="7174" width="12.7109375" style="147" bestFit="1" customWidth="1"/>
    <col min="7175" max="7175" width="12" style="147" bestFit="1" customWidth="1"/>
    <col min="7176" max="7176" width="11.7109375" style="147" bestFit="1" customWidth="1"/>
    <col min="7177" max="7177" width="14" style="147" bestFit="1" customWidth="1"/>
    <col min="7178" max="7179" width="11.5703125" style="147" bestFit="1" customWidth="1"/>
    <col min="7180" max="7180" width="11.7109375" style="147" bestFit="1" customWidth="1"/>
    <col min="7181" max="7184" width="11.5703125" style="147" bestFit="1" customWidth="1"/>
    <col min="7185" max="7185" width="12.42578125" style="147" bestFit="1" customWidth="1"/>
    <col min="7186" max="7425" width="11.42578125" style="147"/>
    <col min="7426" max="7429" width="11.7109375" style="147" bestFit="1" customWidth="1"/>
    <col min="7430" max="7430" width="12.7109375" style="147" bestFit="1" customWidth="1"/>
    <col min="7431" max="7431" width="12" style="147" bestFit="1" customWidth="1"/>
    <col min="7432" max="7432" width="11.7109375" style="147" bestFit="1" customWidth="1"/>
    <col min="7433" max="7433" width="14" style="147" bestFit="1" customWidth="1"/>
    <col min="7434" max="7435" width="11.5703125" style="147" bestFit="1" customWidth="1"/>
    <col min="7436" max="7436" width="11.7109375" style="147" bestFit="1" customWidth="1"/>
    <col min="7437" max="7440" width="11.5703125" style="147" bestFit="1" customWidth="1"/>
    <col min="7441" max="7441" width="12.42578125" style="147" bestFit="1" customWidth="1"/>
    <col min="7442" max="7681" width="11.42578125" style="147"/>
    <col min="7682" max="7685" width="11.7109375" style="147" bestFit="1" customWidth="1"/>
    <col min="7686" max="7686" width="12.7109375" style="147" bestFit="1" customWidth="1"/>
    <col min="7687" max="7687" width="12" style="147" bestFit="1" customWidth="1"/>
    <col min="7688" max="7688" width="11.7109375" style="147" bestFit="1" customWidth="1"/>
    <col min="7689" max="7689" width="14" style="147" bestFit="1" customWidth="1"/>
    <col min="7690" max="7691" width="11.5703125" style="147" bestFit="1" customWidth="1"/>
    <col min="7692" max="7692" width="11.7109375" style="147" bestFit="1" customWidth="1"/>
    <col min="7693" max="7696" width="11.5703125" style="147" bestFit="1" customWidth="1"/>
    <col min="7697" max="7697" width="12.42578125" style="147" bestFit="1" customWidth="1"/>
    <col min="7698" max="7937" width="11.42578125" style="147"/>
    <col min="7938" max="7941" width="11.7109375" style="147" bestFit="1" customWidth="1"/>
    <col min="7942" max="7942" width="12.7109375" style="147" bestFit="1" customWidth="1"/>
    <col min="7943" max="7943" width="12" style="147" bestFit="1" customWidth="1"/>
    <col min="7944" max="7944" width="11.7109375" style="147" bestFit="1" customWidth="1"/>
    <col min="7945" max="7945" width="14" style="147" bestFit="1" customWidth="1"/>
    <col min="7946" max="7947" width="11.5703125" style="147" bestFit="1" customWidth="1"/>
    <col min="7948" max="7948" width="11.7109375" style="147" bestFit="1" customWidth="1"/>
    <col min="7949" max="7952" width="11.5703125" style="147" bestFit="1" customWidth="1"/>
    <col min="7953" max="7953" width="12.42578125" style="147" bestFit="1" customWidth="1"/>
    <col min="7954" max="8193" width="11.42578125" style="147"/>
    <col min="8194" max="8197" width="11.7109375" style="147" bestFit="1" customWidth="1"/>
    <col min="8198" max="8198" width="12.7109375" style="147" bestFit="1" customWidth="1"/>
    <col min="8199" max="8199" width="12" style="147" bestFit="1" customWidth="1"/>
    <col min="8200" max="8200" width="11.7109375" style="147" bestFit="1" customWidth="1"/>
    <col min="8201" max="8201" width="14" style="147" bestFit="1" customWidth="1"/>
    <col min="8202" max="8203" width="11.5703125" style="147" bestFit="1" customWidth="1"/>
    <col min="8204" max="8204" width="11.7109375" style="147" bestFit="1" customWidth="1"/>
    <col min="8205" max="8208" width="11.5703125" style="147" bestFit="1" customWidth="1"/>
    <col min="8209" max="8209" width="12.42578125" style="147" bestFit="1" customWidth="1"/>
    <col min="8210" max="8449" width="11.42578125" style="147"/>
    <col min="8450" max="8453" width="11.7109375" style="147" bestFit="1" customWidth="1"/>
    <col min="8454" max="8454" width="12.7109375" style="147" bestFit="1" customWidth="1"/>
    <col min="8455" max="8455" width="12" style="147" bestFit="1" customWidth="1"/>
    <col min="8456" max="8456" width="11.7109375" style="147" bestFit="1" customWidth="1"/>
    <col min="8457" max="8457" width="14" style="147" bestFit="1" customWidth="1"/>
    <col min="8458" max="8459" width="11.5703125" style="147" bestFit="1" customWidth="1"/>
    <col min="8460" max="8460" width="11.7109375" style="147" bestFit="1" customWidth="1"/>
    <col min="8461" max="8464" width="11.5703125" style="147" bestFit="1" customWidth="1"/>
    <col min="8465" max="8465" width="12.42578125" style="147" bestFit="1" customWidth="1"/>
    <col min="8466" max="8705" width="11.42578125" style="147"/>
    <col min="8706" max="8709" width="11.7109375" style="147" bestFit="1" customWidth="1"/>
    <col min="8710" max="8710" width="12.7109375" style="147" bestFit="1" customWidth="1"/>
    <col min="8711" max="8711" width="12" style="147" bestFit="1" customWidth="1"/>
    <col min="8712" max="8712" width="11.7109375" style="147" bestFit="1" customWidth="1"/>
    <col min="8713" max="8713" width="14" style="147" bestFit="1" customWidth="1"/>
    <col min="8714" max="8715" width="11.5703125" style="147" bestFit="1" customWidth="1"/>
    <col min="8716" max="8716" width="11.7109375" style="147" bestFit="1" customWidth="1"/>
    <col min="8717" max="8720" width="11.5703125" style="147" bestFit="1" customWidth="1"/>
    <col min="8721" max="8721" width="12.42578125" style="147" bestFit="1" customWidth="1"/>
    <col min="8722" max="8961" width="11.42578125" style="147"/>
    <col min="8962" max="8965" width="11.7109375" style="147" bestFit="1" customWidth="1"/>
    <col min="8966" max="8966" width="12.7109375" style="147" bestFit="1" customWidth="1"/>
    <col min="8967" max="8967" width="12" style="147" bestFit="1" customWidth="1"/>
    <col min="8968" max="8968" width="11.7109375" style="147" bestFit="1" customWidth="1"/>
    <col min="8969" max="8969" width="14" style="147" bestFit="1" customWidth="1"/>
    <col min="8970" max="8971" width="11.5703125" style="147" bestFit="1" customWidth="1"/>
    <col min="8972" max="8972" width="11.7109375" style="147" bestFit="1" customWidth="1"/>
    <col min="8973" max="8976" width="11.5703125" style="147" bestFit="1" customWidth="1"/>
    <col min="8977" max="8977" width="12.42578125" style="147" bestFit="1" customWidth="1"/>
    <col min="8978" max="9217" width="11.42578125" style="147"/>
    <col min="9218" max="9221" width="11.7109375" style="147" bestFit="1" customWidth="1"/>
    <col min="9222" max="9222" width="12.7109375" style="147" bestFit="1" customWidth="1"/>
    <col min="9223" max="9223" width="12" style="147" bestFit="1" customWidth="1"/>
    <col min="9224" max="9224" width="11.7109375" style="147" bestFit="1" customWidth="1"/>
    <col min="9225" max="9225" width="14" style="147" bestFit="1" customWidth="1"/>
    <col min="9226" max="9227" width="11.5703125" style="147" bestFit="1" customWidth="1"/>
    <col min="9228" max="9228" width="11.7109375" style="147" bestFit="1" customWidth="1"/>
    <col min="9229" max="9232" width="11.5703125" style="147" bestFit="1" customWidth="1"/>
    <col min="9233" max="9233" width="12.42578125" style="147" bestFit="1" customWidth="1"/>
    <col min="9234" max="9473" width="11.42578125" style="147"/>
    <col min="9474" max="9477" width="11.7109375" style="147" bestFit="1" customWidth="1"/>
    <col min="9478" max="9478" width="12.7109375" style="147" bestFit="1" customWidth="1"/>
    <col min="9479" max="9479" width="12" style="147" bestFit="1" customWidth="1"/>
    <col min="9480" max="9480" width="11.7109375" style="147" bestFit="1" customWidth="1"/>
    <col min="9481" max="9481" width="14" style="147" bestFit="1" customWidth="1"/>
    <col min="9482" max="9483" width="11.5703125" style="147" bestFit="1" customWidth="1"/>
    <col min="9484" max="9484" width="11.7109375" style="147" bestFit="1" customWidth="1"/>
    <col min="9485" max="9488" width="11.5703125" style="147" bestFit="1" customWidth="1"/>
    <col min="9489" max="9489" width="12.42578125" style="147" bestFit="1" customWidth="1"/>
    <col min="9490" max="9729" width="11.42578125" style="147"/>
    <col min="9730" max="9733" width="11.7109375" style="147" bestFit="1" customWidth="1"/>
    <col min="9734" max="9734" width="12.7109375" style="147" bestFit="1" customWidth="1"/>
    <col min="9735" max="9735" width="12" style="147" bestFit="1" customWidth="1"/>
    <col min="9736" max="9736" width="11.7109375" style="147" bestFit="1" customWidth="1"/>
    <col min="9737" max="9737" width="14" style="147" bestFit="1" customWidth="1"/>
    <col min="9738" max="9739" width="11.5703125" style="147" bestFit="1" customWidth="1"/>
    <col min="9740" max="9740" width="11.7109375" style="147" bestFit="1" customWidth="1"/>
    <col min="9741" max="9744" width="11.5703125" style="147" bestFit="1" customWidth="1"/>
    <col min="9745" max="9745" width="12.42578125" style="147" bestFit="1" customWidth="1"/>
    <col min="9746" max="9985" width="11.42578125" style="147"/>
    <col min="9986" max="9989" width="11.7109375" style="147" bestFit="1" customWidth="1"/>
    <col min="9990" max="9990" width="12.7109375" style="147" bestFit="1" customWidth="1"/>
    <col min="9991" max="9991" width="12" style="147" bestFit="1" customWidth="1"/>
    <col min="9992" max="9992" width="11.7109375" style="147" bestFit="1" customWidth="1"/>
    <col min="9993" max="9993" width="14" style="147" bestFit="1" customWidth="1"/>
    <col min="9994" max="9995" width="11.5703125" style="147" bestFit="1" customWidth="1"/>
    <col min="9996" max="9996" width="11.7109375" style="147" bestFit="1" customWidth="1"/>
    <col min="9997" max="10000" width="11.5703125" style="147" bestFit="1" customWidth="1"/>
    <col min="10001" max="10001" width="12.42578125" style="147" bestFit="1" customWidth="1"/>
    <col min="10002" max="10241" width="11.42578125" style="147"/>
    <col min="10242" max="10245" width="11.7109375" style="147" bestFit="1" customWidth="1"/>
    <col min="10246" max="10246" width="12.7109375" style="147" bestFit="1" customWidth="1"/>
    <col min="10247" max="10247" width="12" style="147" bestFit="1" customWidth="1"/>
    <col min="10248" max="10248" width="11.7109375" style="147" bestFit="1" customWidth="1"/>
    <col min="10249" max="10249" width="14" style="147" bestFit="1" customWidth="1"/>
    <col min="10250" max="10251" width="11.5703125" style="147" bestFit="1" customWidth="1"/>
    <col min="10252" max="10252" width="11.7109375" style="147" bestFit="1" customWidth="1"/>
    <col min="10253" max="10256" width="11.5703125" style="147" bestFit="1" customWidth="1"/>
    <col min="10257" max="10257" width="12.42578125" style="147" bestFit="1" customWidth="1"/>
    <col min="10258" max="10497" width="11.42578125" style="147"/>
    <col min="10498" max="10501" width="11.7109375" style="147" bestFit="1" customWidth="1"/>
    <col min="10502" max="10502" width="12.7109375" style="147" bestFit="1" customWidth="1"/>
    <col min="10503" max="10503" width="12" style="147" bestFit="1" customWidth="1"/>
    <col min="10504" max="10504" width="11.7109375" style="147" bestFit="1" customWidth="1"/>
    <col min="10505" max="10505" width="14" style="147" bestFit="1" customWidth="1"/>
    <col min="10506" max="10507" width="11.5703125" style="147" bestFit="1" customWidth="1"/>
    <col min="10508" max="10508" width="11.7109375" style="147" bestFit="1" customWidth="1"/>
    <col min="10509" max="10512" width="11.5703125" style="147" bestFit="1" customWidth="1"/>
    <col min="10513" max="10513" width="12.42578125" style="147" bestFit="1" customWidth="1"/>
    <col min="10514" max="10753" width="11.42578125" style="147"/>
    <col min="10754" max="10757" width="11.7109375" style="147" bestFit="1" customWidth="1"/>
    <col min="10758" max="10758" width="12.7109375" style="147" bestFit="1" customWidth="1"/>
    <col min="10759" max="10759" width="12" style="147" bestFit="1" customWidth="1"/>
    <col min="10760" max="10760" width="11.7109375" style="147" bestFit="1" customWidth="1"/>
    <col min="10761" max="10761" width="14" style="147" bestFit="1" customWidth="1"/>
    <col min="10762" max="10763" width="11.5703125" style="147" bestFit="1" customWidth="1"/>
    <col min="10764" max="10764" width="11.7109375" style="147" bestFit="1" customWidth="1"/>
    <col min="10765" max="10768" width="11.5703125" style="147" bestFit="1" customWidth="1"/>
    <col min="10769" max="10769" width="12.42578125" style="147" bestFit="1" customWidth="1"/>
    <col min="10770" max="11009" width="11.42578125" style="147"/>
    <col min="11010" max="11013" width="11.7109375" style="147" bestFit="1" customWidth="1"/>
    <col min="11014" max="11014" width="12.7109375" style="147" bestFit="1" customWidth="1"/>
    <col min="11015" max="11015" width="12" style="147" bestFit="1" customWidth="1"/>
    <col min="11016" max="11016" width="11.7109375" style="147" bestFit="1" customWidth="1"/>
    <col min="11017" max="11017" width="14" style="147" bestFit="1" customWidth="1"/>
    <col min="11018" max="11019" width="11.5703125" style="147" bestFit="1" customWidth="1"/>
    <col min="11020" max="11020" width="11.7109375" style="147" bestFit="1" customWidth="1"/>
    <col min="11021" max="11024" width="11.5703125" style="147" bestFit="1" customWidth="1"/>
    <col min="11025" max="11025" width="12.42578125" style="147" bestFit="1" customWidth="1"/>
    <col min="11026" max="11265" width="11.42578125" style="147"/>
    <col min="11266" max="11269" width="11.7109375" style="147" bestFit="1" customWidth="1"/>
    <col min="11270" max="11270" width="12.7109375" style="147" bestFit="1" customWidth="1"/>
    <col min="11271" max="11271" width="12" style="147" bestFit="1" customWidth="1"/>
    <col min="11272" max="11272" width="11.7109375" style="147" bestFit="1" customWidth="1"/>
    <col min="11273" max="11273" width="14" style="147" bestFit="1" customWidth="1"/>
    <col min="11274" max="11275" width="11.5703125" style="147" bestFit="1" customWidth="1"/>
    <col min="11276" max="11276" width="11.7109375" style="147" bestFit="1" customWidth="1"/>
    <col min="11277" max="11280" width="11.5703125" style="147" bestFit="1" customWidth="1"/>
    <col min="11281" max="11281" width="12.42578125" style="147" bestFit="1" customWidth="1"/>
    <col min="11282" max="11521" width="11.42578125" style="147"/>
    <col min="11522" max="11525" width="11.7109375" style="147" bestFit="1" customWidth="1"/>
    <col min="11526" max="11526" width="12.7109375" style="147" bestFit="1" customWidth="1"/>
    <col min="11527" max="11527" width="12" style="147" bestFit="1" customWidth="1"/>
    <col min="11528" max="11528" width="11.7109375" style="147" bestFit="1" customWidth="1"/>
    <col min="11529" max="11529" width="14" style="147" bestFit="1" customWidth="1"/>
    <col min="11530" max="11531" width="11.5703125" style="147" bestFit="1" customWidth="1"/>
    <col min="11532" max="11532" width="11.7109375" style="147" bestFit="1" customWidth="1"/>
    <col min="11533" max="11536" width="11.5703125" style="147" bestFit="1" customWidth="1"/>
    <col min="11537" max="11537" width="12.42578125" style="147" bestFit="1" customWidth="1"/>
    <col min="11538" max="11777" width="11.42578125" style="147"/>
    <col min="11778" max="11781" width="11.7109375" style="147" bestFit="1" customWidth="1"/>
    <col min="11782" max="11782" width="12.7109375" style="147" bestFit="1" customWidth="1"/>
    <col min="11783" max="11783" width="12" style="147" bestFit="1" customWidth="1"/>
    <col min="11784" max="11784" width="11.7109375" style="147" bestFit="1" customWidth="1"/>
    <col min="11785" max="11785" width="14" style="147" bestFit="1" customWidth="1"/>
    <col min="11786" max="11787" width="11.5703125" style="147" bestFit="1" customWidth="1"/>
    <col min="11788" max="11788" width="11.7109375" style="147" bestFit="1" customWidth="1"/>
    <col min="11789" max="11792" width="11.5703125" style="147" bestFit="1" customWidth="1"/>
    <col min="11793" max="11793" width="12.42578125" style="147" bestFit="1" customWidth="1"/>
    <col min="11794" max="12033" width="11.42578125" style="147"/>
    <col min="12034" max="12037" width="11.7109375" style="147" bestFit="1" customWidth="1"/>
    <col min="12038" max="12038" width="12.7109375" style="147" bestFit="1" customWidth="1"/>
    <col min="12039" max="12039" width="12" style="147" bestFit="1" customWidth="1"/>
    <col min="12040" max="12040" width="11.7109375" style="147" bestFit="1" customWidth="1"/>
    <col min="12041" max="12041" width="14" style="147" bestFit="1" customWidth="1"/>
    <col min="12042" max="12043" width="11.5703125" style="147" bestFit="1" customWidth="1"/>
    <col min="12044" max="12044" width="11.7109375" style="147" bestFit="1" customWidth="1"/>
    <col min="12045" max="12048" width="11.5703125" style="147" bestFit="1" customWidth="1"/>
    <col min="12049" max="12049" width="12.42578125" style="147" bestFit="1" customWidth="1"/>
    <col min="12050" max="12289" width="11.42578125" style="147"/>
    <col min="12290" max="12293" width="11.7109375" style="147" bestFit="1" customWidth="1"/>
    <col min="12294" max="12294" width="12.7109375" style="147" bestFit="1" customWidth="1"/>
    <col min="12295" max="12295" width="12" style="147" bestFit="1" customWidth="1"/>
    <col min="12296" max="12296" width="11.7109375" style="147" bestFit="1" customWidth="1"/>
    <col min="12297" max="12297" width="14" style="147" bestFit="1" customWidth="1"/>
    <col min="12298" max="12299" width="11.5703125" style="147" bestFit="1" customWidth="1"/>
    <col min="12300" max="12300" width="11.7109375" style="147" bestFit="1" customWidth="1"/>
    <col min="12301" max="12304" width="11.5703125" style="147" bestFit="1" customWidth="1"/>
    <col min="12305" max="12305" width="12.42578125" style="147" bestFit="1" customWidth="1"/>
    <col min="12306" max="12545" width="11.42578125" style="147"/>
    <col min="12546" max="12549" width="11.7109375" style="147" bestFit="1" customWidth="1"/>
    <col min="12550" max="12550" width="12.7109375" style="147" bestFit="1" customWidth="1"/>
    <col min="12551" max="12551" width="12" style="147" bestFit="1" customWidth="1"/>
    <col min="12552" max="12552" width="11.7109375" style="147" bestFit="1" customWidth="1"/>
    <col min="12553" max="12553" width="14" style="147" bestFit="1" customWidth="1"/>
    <col min="12554" max="12555" width="11.5703125" style="147" bestFit="1" customWidth="1"/>
    <col min="12556" max="12556" width="11.7109375" style="147" bestFit="1" customWidth="1"/>
    <col min="12557" max="12560" width="11.5703125" style="147" bestFit="1" customWidth="1"/>
    <col min="12561" max="12561" width="12.42578125" style="147" bestFit="1" customWidth="1"/>
    <col min="12562" max="12801" width="11.42578125" style="147"/>
    <col min="12802" max="12805" width="11.7109375" style="147" bestFit="1" customWidth="1"/>
    <col min="12806" max="12806" width="12.7109375" style="147" bestFit="1" customWidth="1"/>
    <col min="12807" max="12807" width="12" style="147" bestFit="1" customWidth="1"/>
    <col min="12808" max="12808" width="11.7109375" style="147" bestFit="1" customWidth="1"/>
    <col min="12809" max="12809" width="14" style="147" bestFit="1" customWidth="1"/>
    <col min="12810" max="12811" width="11.5703125" style="147" bestFit="1" customWidth="1"/>
    <col min="12812" max="12812" width="11.7109375" style="147" bestFit="1" customWidth="1"/>
    <col min="12813" max="12816" width="11.5703125" style="147" bestFit="1" customWidth="1"/>
    <col min="12817" max="12817" width="12.42578125" style="147" bestFit="1" customWidth="1"/>
    <col min="12818" max="13057" width="11.42578125" style="147"/>
    <col min="13058" max="13061" width="11.7109375" style="147" bestFit="1" customWidth="1"/>
    <col min="13062" max="13062" width="12.7109375" style="147" bestFit="1" customWidth="1"/>
    <col min="13063" max="13063" width="12" style="147" bestFit="1" customWidth="1"/>
    <col min="13064" max="13064" width="11.7109375" style="147" bestFit="1" customWidth="1"/>
    <col min="13065" max="13065" width="14" style="147" bestFit="1" customWidth="1"/>
    <col min="13066" max="13067" width="11.5703125" style="147" bestFit="1" customWidth="1"/>
    <col min="13068" max="13068" width="11.7109375" style="147" bestFit="1" customWidth="1"/>
    <col min="13069" max="13072" width="11.5703125" style="147" bestFit="1" customWidth="1"/>
    <col min="13073" max="13073" width="12.42578125" style="147" bestFit="1" customWidth="1"/>
    <col min="13074" max="13313" width="11.42578125" style="147"/>
    <col min="13314" max="13317" width="11.7109375" style="147" bestFit="1" customWidth="1"/>
    <col min="13318" max="13318" width="12.7109375" style="147" bestFit="1" customWidth="1"/>
    <col min="13319" max="13319" width="12" style="147" bestFit="1" customWidth="1"/>
    <col min="13320" max="13320" width="11.7109375" style="147" bestFit="1" customWidth="1"/>
    <col min="13321" max="13321" width="14" style="147" bestFit="1" customWidth="1"/>
    <col min="13322" max="13323" width="11.5703125" style="147" bestFit="1" customWidth="1"/>
    <col min="13324" max="13324" width="11.7109375" style="147" bestFit="1" customWidth="1"/>
    <col min="13325" max="13328" width="11.5703125" style="147" bestFit="1" customWidth="1"/>
    <col min="13329" max="13329" width="12.42578125" style="147" bestFit="1" customWidth="1"/>
    <col min="13330" max="13569" width="11.42578125" style="147"/>
    <col min="13570" max="13573" width="11.7109375" style="147" bestFit="1" customWidth="1"/>
    <col min="13574" max="13574" width="12.7109375" style="147" bestFit="1" customWidth="1"/>
    <col min="13575" max="13575" width="12" style="147" bestFit="1" customWidth="1"/>
    <col min="13576" max="13576" width="11.7109375" style="147" bestFit="1" customWidth="1"/>
    <col min="13577" max="13577" width="14" style="147" bestFit="1" customWidth="1"/>
    <col min="13578" max="13579" width="11.5703125" style="147" bestFit="1" customWidth="1"/>
    <col min="13580" max="13580" width="11.7109375" style="147" bestFit="1" customWidth="1"/>
    <col min="13581" max="13584" width="11.5703125" style="147" bestFit="1" customWidth="1"/>
    <col min="13585" max="13585" width="12.42578125" style="147" bestFit="1" customWidth="1"/>
    <col min="13586" max="13825" width="11.42578125" style="147"/>
    <col min="13826" max="13829" width="11.7109375" style="147" bestFit="1" customWidth="1"/>
    <col min="13830" max="13830" width="12.7109375" style="147" bestFit="1" customWidth="1"/>
    <col min="13831" max="13831" width="12" style="147" bestFit="1" customWidth="1"/>
    <col min="13832" max="13832" width="11.7109375" style="147" bestFit="1" customWidth="1"/>
    <col min="13833" max="13833" width="14" style="147" bestFit="1" customWidth="1"/>
    <col min="13834" max="13835" width="11.5703125" style="147" bestFit="1" customWidth="1"/>
    <col min="13836" max="13836" width="11.7109375" style="147" bestFit="1" customWidth="1"/>
    <col min="13837" max="13840" width="11.5703125" style="147" bestFit="1" customWidth="1"/>
    <col min="13841" max="13841" width="12.42578125" style="147" bestFit="1" customWidth="1"/>
    <col min="13842" max="14081" width="11.42578125" style="147"/>
    <col min="14082" max="14085" width="11.7109375" style="147" bestFit="1" customWidth="1"/>
    <col min="14086" max="14086" width="12.7109375" style="147" bestFit="1" customWidth="1"/>
    <col min="14087" max="14087" width="12" style="147" bestFit="1" customWidth="1"/>
    <col min="14088" max="14088" width="11.7109375" style="147" bestFit="1" customWidth="1"/>
    <col min="14089" max="14089" width="14" style="147" bestFit="1" customWidth="1"/>
    <col min="14090" max="14091" width="11.5703125" style="147" bestFit="1" customWidth="1"/>
    <col min="14092" max="14092" width="11.7109375" style="147" bestFit="1" customWidth="1"/>
    <col min="14093" max="14096" width="11.5703125" style="147" bestFit="1" customWidth="1"/>
    <col min="14097" max="14097" width="12.42578125" style="147" bestFit="1" customWidth="1"/>
    <col min="14098" max="14337" width="11.42578125" style="147"/>
    <col min="14338" max="14341" width="11.7109375" style="147" bestFit="1" customWidth="1"/>
    <col min="14342" max="14342" width="12.7109375" style="147" bestFit="1" customWidth="1"/>
    <col min="14343" max="14343" width="12" style="147" bestFit="1" customWidth="1"/>
    <col min="14344" max="14344" width="11.7109375" style="147" bestFit="1" customWidth="1"/>
    <col min="14345" max="14345" width="14" style="147" bestFit="1" customWidth="1"/>
    <col min="14346" max="14347" width="11.5703125" style="147" bestFit="1" customWidth="1"/>
    <col min="14348" max="14348" width="11.7109375" style="147" bestFit="1" customWidth="1"/>
    <col min="14349" max="14352" width="11.5703125" style="147" bestFit="1" customWidth="1"/>
    <col min="14353" max="14353" width="12.42578125" style="147" bestFit="1" customWidth="1"/>
    <col min="14354" max="14593" width="11.42578125" style="147"/>
    <col min="14594" max="14597" width="11.7109375" style="147" bestFit="1" customWidth="1"/>
    <col min="14598" max="14598" width="12.7109375" style="147" bestFit="1" customWidth="1"/>
    <col min="14599" max="14599" width="12" style="147" bestFit="1" customWidth="1"/>
    <col min="14600" max="14600" width="11.7109375" style="147" bestFit="1" customWidth="1"/>
    <col min="14601" max="14601" width="14" style="147" bestFit="1" customWidth="1"/>
    <col min="14602" max="14603" width="11.5703125" style="147" bestFit="1" customWidth="1"/>
    <col min="14604" max="14604" width="11.7109375" style="147" bestFit="1" customWidth="1"/>
    <col min="14605" max="14608" width="11.5703125" style="147" bestFit="1" customWidth="1"/>
    <col min="14609" max="14609" width="12.42578125" style="147" bestFit="1" customWidth="1"/>
    <col min="14610" max="14849" width="11.42578125" style="147"/>
    <col min="14850" max="14853" width="11.7109375" style="147" bestFit="1" customWidth="1"/>
    <col min="14854" max="14854" width="12.7109375" style="147" bestFit="1" customWidth="1"/>
    <col min="14855" max="14855" width="12" style="147" bestFit="1" customWidth="1"/>
    <col min="14856" max="14856" width="11.7109375" style="147" bestFit="1" customWidth="1"/>
    <col min="14857" max="14857" width="14" style="147" bestFit="1" customWidth="1"/>
    <col min="14858" max="14859" width="11.5703125" style="147" bestFit="1" customWidth="1"/>
    <col min="14860" max="14860" width="11.7109375" style="147" bestFit="1" customWidth="1"/>
    <col min="14861" max="14864" width="11.5703125" style="147" bestFit="1" customWidth="1"/>
    <col min="14865" max="14865" width="12.42578125" style="147" bestFit="1" customWidth="1"/>
    <col min="14866" max="15105" width="11.42578125" style="147"/>
    <col min="15106" max="15109" width="11.7109375" style="147" bestFit="1" customWidth="1"/>
    <col min="15110" max="15110" width="12.7109375" style="147" bestFit="1" customWidth="1"/>
    <col min="15111" max="15111" width="12" style="147" bestFit="1" customWidth="1"/>
    <col min="15112" max="15112" width="11.7109375" style="147" bestFit="1" customWidth="1"/>
    <col min="15113" max="15113" width="14" style="147" bestFit="1" customWidth="1"/>
    <col min="15114" max="15115" width="11.5703125" style="147" bestFit="1" customWidth="1"/>
    <col min="15116" max="15116" width="11.7109375" style="147" bestFit="1" customWidth="1"/>
    <col min="15117" max="15120" width="11.5703125" style="147" bestFit="1" customWidth="1"/>
    <col min="15121" max="15121" width="12.42578125" style="147" bestFit="1" customWidth="1"/>
    <col min="15122" max="15361" width="11.42578125" style="147"/>
    <col min="15362" max="15365" width="11.7109375" style="147" bestFit="1" customWidth="1"/>
    <col min="15366" max="15366" width="12.7109375" style="147" bestFit="1" customWidth="1"/>
    <col min="15367" max="15367" width="12" style="147" bestFit="1" customWidth="1"/>
    <col min="15368" max="15368" width="11.7109375" style="147" bestFit="1" customWidth="1"/>
    <col min="15369" max="15369" width="14" style="147" bestFit="1" customWidth="1"/>
    <col min="15370" max="15371" width="11.5703125" style="147" bestFit="1" customWidth="1"/>
    <col min="15372" max="15372" width="11.7109375" style="147" bestFit="1" customWidth="1"/>
    <col min="15373" max="15376" width="11.5703125" style="147" bestFit="1" customWidth="1"/>
    <col min="15377" max="15377" width="12.42578125" style="147" bestFit="1" customWidth="1"/>
    <col min="15378" max="15617" width="11.42578125" style="147"/>
    <col min="15618" max="15621" width="11.7109375" style="147" bestFit="1" customWidth="1"/>
    <col min="15622" max="15622" width="12.7109375" style="147" bestFit="1" customWidth="1"/>
    <col min="15623" max="15623" width="12" style="147" bestFit="1" customWidth="1"/>
    <col min="15624" max="15624" width="11.7109375" style="147" bestFit="1" customWidth="1"/>
    <col min="15625" max="15625" width="14" style="147" bestFit="1" customWidth="1"/>
    <col min="15626" max="15627" width="11.5703125" style="147" bestFit="1" customWidth="1"/>
    <col min="15628" max="15628" width="11.7109375" style="147" bestFit="1" customWidth="1"/>
    <col min="15629" max="15632" width="11.5703125" style="147" bestFit="1" customWidth="1"/>
    <col min="15633" max="15633" width="12.42578125" style="147" bestFit="1" customWidth="1"/>
    <col min="15634" max="15873" width="11.42578125" style="147"/>
    <col min="15874" max="15877" width="11.7109375" style="147" bestFit="1" customWidth="1"/>
    <col min="15878" max="15878" width="12.7109375" style="147" bestFit="1" customWidth="1"/>
    <col min="15879" max="15879" width="12" style="147" bestFit="1" customWidth="1"/>
    <col min="15880" max="15880" width="11.7109375" style="147" bestFit="1" customWidth="1"/>
    <col min="15881" max="15881" width="14" style="147" bestFit="1" customWidth="1"/>
    <col min="15882" max="15883" width="11.5703125" style="147" bestFit="1" customWidth="1"/>
    <col min="15884" max="15884" width="11.7109375" style="147" bestFit="1" customWidth="1"/>
    <col min="15885" max="15888" width="11.5703125" style="147" bestFit="1" customWidth="1"/>
    <col min="15889" max="15889" width="12.42578125" style="147" bestFit="1" customWidth="1"/>
    <col min="15890" max="16129" width="11.42578125" style="147"/>
    <col min="16130" max="16133" width="11.7109375" style="147" bestFit="1" customWidth="1"/>
    <col min="16134" max="16134" width="12.7109375" style="147" bestFit="1" customWidth="1"/>
    <col min="16135" max="16135" width="12" style="147" bestFit="1" customWidth="1"/>
    <col min="16136" max="16136" width="11.7109375" style="147" bestFit="1" customWidth="1"/>
    <col min="16137" max="16137" width="14" style="147" bestFit="1" customWidth="1"/>
    <col min="16138" max="16139" width="11.5703125" style="147" bestFit="1" customWidth="1"/>
    <col min="16140" max="16140" width="11.7109375" style="147" bestFit="1" customWidth="1"/>
    <col min="16141" max="16144" width="11.5703125" style="147" bestFit="1" customWidth="1"/>
    <col min="16145" max="16145" width="12.42578125" style="147" bestFit="1" customWidth="1"/>
    <col min="16146" max="16384" width="11.42578125" style="147"/>
  </cols>
  <sheetData>
    <row r="2" spans="1:18" ht="12.75" customHeight="1" x14ac:dyDescent="0.2"/>
    <row r="3" spans="1:18" ht="12.75" customHeight="1" x14ac:dyDescent="0.2"/>
    <row r="4" spans="1:18" ht="12.75" customHeight="1" x14ac:dyDescent="0.2"/>
    <row r="5" spans="1:18" ht="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8" ht="15" x14ac:dyDescent="0.25">
      <c r="A6" s="2"/>
      <c r="B6" s="150" t="s">
        <v>90</v>
      </c>
      <c r="C6" s="151"/>
      <c r="D6" s="151"/>
      <c r="E6" s="2"/>
      <c r="F6" s="2"/>
      <c r="G6" s="2"/>
      <c r="H6" s="2"/>
      <c r="I6" s="2"/>
      <c r="J6" s="2"/>
      <c r="K6" s="2"/>
      <c r="L6" s="2"/>
      <c r="M6" s="2"/>
    </row>
    <row r="7" spans="1:18" ht="1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145"/>
      <c r="O7" s="145"/>
      <c r="P7" s="145"/>
      <c r="Q7" s="145"/>
      <c r="R7" s="145"/>
    </row>
    <row r="8" spans="1:18" ht="15.75" x14ac:dyDescent="0.25">
      <c r="A8" s="145"/>
      <c r="B8" s="177" t="s">
        <v>2</v>
      </c>
      <c r="C8" s="146"/>
      <c r="D8" s="146"/>
      <c r="E8" s="146"/>
      <c r="F8" s="146"/>
      <c r="G8" s="146"/>
      <c r="H8" s="146"/>
      <c r="I8" s="146"/>
      <c r="J8" s="145"/>
      <c r="K8" s="145"/>
      <c r="L8" s="145"/>
      <c r="M8" s="145"/>
      <c r="N8" s="145"/>
      <c r="O8" s="145"/>
      <c r="P8" s="145"/>
      <c r="Q8" s="145"/>
      <c r="R8" s="145"/>
    </row>
    <row r="9" spans="1:18" ht="15" x14ac:dyDescent="0.25">
      <c r="A9" s="145"/>
      <c r="B9" s="152"/>
      <c r="C9" s="153"/>
      <c r="D9" s="154" t="s">
        <v>77</v>
      </c>
      <c r="E9" s="155"/>
      <c r="F9" s="153"/>
      <c r="G9" s="153"/>
      <c r="H9" s="155" t="s">
        <v>74</v>
      </c>
      <c r="I9" s="155" t="s">
        <v>75</v>
      </c>
      <c r="J9" s="152"/>
      <c r="K9" s="153"/>
      <c r="L9" s="154" t="s">
        <v>78</v>
      </c>
      <c r="M9" s="155"/>
      <c r="N9" s="153"/>
      <c r="O9" s="153"/>
      <c r="P9" s="155" t="s">
        <v>74</v>
      </c>
      <c r="Q9" s="155" t="s">
        <v>75</v>
      </c>
      <c r="R9" s="145"/>
    </row>
    <row r="10" spans="1:18" ht="15" x14ac:dyDescent="0.25">
      <c r="A10" s="145"/>
      <c r="B10" s="152">
        <v>1</v>
      </c>
      <c r="C10" s="156">
        <v>99.963700000000003</v>
      </c>
      <c r="D10" s="156">
        <v>99.9636</v>
      </c>
      <c r="E10" s="156">
        <v>99.9636</v>
      </c>
      <c r="F10" s="156">
        <v>99.9636</v>
      </c>
      <c r="G10" s="156">
        <v>99.963700000000003</v>
      </c>
      <c r="H10" s="157">
        <f>AVERAGE(C10:G10)</f>
        <v>99.963639999999998</v>
      </c>
      <c r="I10" s="157">
        <f>STDEV(C10:H10)</f>
        <v>4.8989794857289852E-5</v>
      </c>
      <c r="J10" s="152"/>
      <c r="K10" s="156">
        <v>300.03590000000003</v>
      </c>
      <c r="L10" s="156">
        <v>300.03570000000002</v>
      </c>
      <c r="M10" s="156">
        <v>300.03579999999999</v>
      </c>
      <c r="N10" s="156">
        <v>300.03590000000003</v>
      </c>
      <c r="O10" s="156">
        <v>300.03570000000002</v>
      </c>
      <c r="P10" s="157">
        <f>AVERAGE(K10:O10)</f>
        <v>300.03579999999999</v>
      </c>
      <c r="Q10" s="157">
        <f>STDEV(K10:P10)</f>
        <v>8.9442719102960773E-5</v>
      </c>
      <c r="R10" s="145"/>
    </row>
    <row r="11" spans="1:18" ht="15" x14ac:dyDescent="0.25">
      <c r="A11" s="145"/>
      <c r="B11" s="152">
        <v>2</v>
      </c>
      <c r="C11" s="158">
        <v>99.9696</v>
      </c>
      <c r="D11" s="158">
        <v>99.969800000000006</v>
      </c>
      <c r="E11" s="158">
        <v>99.969700000000003</v>
      </c>
      <c r="F11" s="158">
        <v>99.9696</v>
      </c>
      <c r="G11" s="158">
        <v>99.969800000000006</v>
      </c>
      <c r="H11" s="157">
        <f t="shared" ref="H11:H22" si="0">AVERAGE(C11:G11)</f>
        <v>99.969700000000017</v>
      </c>
      <c r="I11" s="157">
        <f t="shared" ref="I11:I22" si="1">STDEV(C11:H11)</f>
        <v>8.9442719102960773E-5</v>
      </c>
      <c r="J11" s="152"/>
      <c r="K11" s="158">
        <v>300.02969999999999</v>
      </c>
      <c r="L11" s="158">
        <v>300.02980000000002</v>
      </c>
      <c r="M11" s="158">
        <v>300.02969999999999</v>
      </c>
      <c r="N11" s="158">
        <v>300.02980000000002</v>
      </c>
      <c r="O11" s="158">
        <v>300.0299</v>
      </c>
      <c r="P11" s="157">
        <f t="shared" ref="P11:P22" si="2">AVERAGE(K11:O11)</f>
        <v>300.02978000000002</v>
      </c>
      <c r="Q11" s="157">
        <f t="shared" ref="Q11:Q22" si="3">STDEV(K11:P11)</f>
        <v>7.4833147741001433E-5</v>
      </c>
      <c r="R11" s="145"/>
    </row>
    <row r="12" spans="1:18" ht="15" x14ac:dyDescent="0.25">
      <c r="A12" s="145"/>
      <c r="B12" s="152">
        <v>3</v>
      </c>
      <c r="C12" s="158">
        <v>99.975899999999996</v>
      </c>
      <c r="D12" s="158">
        <v>99.975899999999996</v>
      </c>
      <c r="E12" s="158">
        <v>99.975800000000007</v>
      </c>
      <c r="F12" s="158">
        <v>99.975700000000003</v>
      </c>
      <c r="G12" s="158">
        <v>99.975899999999996</v>
      </c>
      <c r="H12" s="157">
        <f t="shared" si="0"/>
        <v>99.975839999999991</v>
      </c>
      <c r="I12" s="157">
        <f t="shared" si="1"/>
        <v>7.9999999996260837E-5</v>
      </c>
      <c r="J12" s="152"/>
      <c r="K12" s="158">
        <v>300.02339999999998</v>
      </c>
      <c r="L12" s="158">
        <v>300.02359999999999</v>
      </c>
      <c r="M12" s="158">
        <v>300.02350000000001</v>
      </c>
      <c r="N12" s="158">
        <v>300.02350000000001</v>
      </c>
      <c r="O12" s="158">
        <v>300.02350000000001</v>
      </c>
      <c r="P12" s="157">
        <f t="shared" si="2"/>
        <v>300.02350000000001</v>
      </c>
      <c r="Q12" s="157">
        <f t="shared" si="3"/>
        <v>6.3245553205467121E-5</v>
      </c>
      <c r="R12" s="145"/>
    </row>
    <row r="13" spans="1:18" ht="15" x14ac:dyDescent="0.25">
      <c r="A13" s="145"/>
      <c r="B13" s="152">
        <v>4</v>
      </c>
      <c r="C13" s="158">
        <v>99.981800000000007</v>
      </c>
      <c r="D13" s="158">
        <v>99.981800000000007</v>
      </c>
      <c r="E13" s="158">
        <v>99.981700000000004</v>
      </c>
      <c r="F13" s="158">
        <v>99.981899999999996</v>
      </c>
      <c r="G13" s="158">
        <v>99.981800000000007</v>
      </c>
      <c r="H13" s="157">
        <f t="shared" si="0"/>
        <v>99.981800000000007</v>
      </c>
      <c r="I13" s="157">
        <f t="shared" si="1"/>
        <v>6.3245553200973252E-5</v>
      </c>
      <c r="J13" s="152"/>
      <c r="K13" s="158">
        <v>300.01760000000002</v>
      </c>
      <c r="L13" s="158">
        <v>300.01749999999998</v>
      </c>
      <c r="M13" s="158">
        <v>300.01749999999998</v>
      </c>
      <c r="N13" s="158">
        <v>300.01749999999998</v>
      </c>
      <c r="O13" s="158">
        <v>300.01760000000002</v>
      </c>
      <c r="P13" s="157">
        <f t="shared" si="2"/>
        <v>300.01754</v>
      </c>
      <c r="Q13" s="157">
        <f t="shared" si="3"/>
        <v>4.898979487121359E-5</v>
      </c>
      <c r="R13" s="145"/>
    </row>
    <row r="14" spans="1:18" ht="15" x14ac:dyDescent="0.25">
      <c r="A14" s="145"/>
      <c r="B14" s="152">
        <v>5</v>
      </c>
      <c r="C14" s="158">
        <v>99.987799999999993</v>
      </c>
      <c r="D14" s="158">
        <v>99.987899999999996</v>
      </c>
      <c r="E14" s="158">
        <v>99.987899999999996</v>
      </c>
      <c r="F14" s="158">
        <v>99.987899999999996</v>
      </c>
      <c r="G14" s="158">
        <v>99.987799999999993</v>
      </c>
      <c r="H14" s="157">
        <f t="shared" si="0"/>
        <v>99.987859999999998</v>
      </c>
      <c r="I14" s="157">
        <f t="shared" si="1"/>
        <v>4.8989794857289852E-5</v>
      </c>
      <c r="J14" s="152"/>
      <c r="K14" s="158">
        <v>300.01139999999998</v>
      </c>
      <c r="L14" s="158">
        <v>300.01119999999997</v>
      </c>
      <c r="M14" s="158">
        <v>300.01119999999997</v>
      </c>
      <c r="N14" s="158">
        <v>300.01139999999998</v>
      </c>
      <c r="O14" s="158">
        <v>300.01130000000001</v>
      </c>
      <c r="P14" s="157">
        <f t="shared" si="2"/>
        <v>300.01130000000001</v>
      </c>
      <c r="Q14" s="157">
        <f t="shared" si="3"/>
        <v>8.9442719102960773E-5</v>
      </c>
      <c r="R14" s="145"/>
    </row>
    <row r="15" spans="1:18" ht="15" x14ac:dyDescent="0.25">
      <c r="A15" s="145"/>
      <c r="B15" s="152">
        <v>6</v>
      </c>
      <c r="C15" s="158">
        <v>99.994200000000006</v>
      </c>
      <c r="D15" s="158">
        <v>99.994299999999996</v>
      </c>
      <c r="E15" s="158">
        <v>99.994200000000006</v>
      </c>
      <c r="F15" s="158">
        <v>99.994299999999996</v>
      </c>
      <c r="G15" s="158">
        <v>99.994299999999996</v>
      </c>
      <c r="H15" s="157">
        <f t="shared" si="0"/>
        <v>99.994260000000011</v>
      </c>
      <c r="I15" s="157">
        <f t="shared" si="1"/>
        <v>4.8989794850327987E-5</v>
      </c>
      <c r="J15" s="152"/>
      <c r="K15" s="158">
        <v>300.00510000000003</v>
      </c>
      <c r="L15" s="158">
        <v>300.00510000000003</v>
      </c>
      <c r="M15" s="158">
        <v>300.00510000000003</v>
      </c>
      <c r="N15" s="158">
        <v>300.005</v>
      </c>
      <c r="O15" s="158">
        <v>300.0052</v>
      </c>
      <c r="P15" s="157">
        <f t="shared" si="2"/>
        <v>300.00510000000003</v>
      </c>
      <c r="Q15" s="157">
        <f t="shared" si="3"/>
        <v>6.3245553205467121E-5</v>
      </c>
      <c r="R15" s="145"/>
    </row>
    <row r="16" spans="1:18" ht="15" x14ac:dyDescent="0.25">
      <c r="A16" s="145"/>
      <c r="B16" s="168" t="s">
        <v>72</v>
      </c>
      <c r="C16" s="169">
        <v>100.00060000000001</v>
      </c>
      <c r="D16" s="169">
        <v>100.00060000000001</v>
      </c>
      <c r="E16" s="169">
        <v>100.0005</v>
      </c>
      <c r="F16" s="169">
        <v>100.0004</v>
      </c>
      <c r="G16" s="169">
        <v>100.0008</v>
      </c>
      <c r="H16" s="170">
        <f t="shared" si="0"/>
        <v>100.00058000000001</v>
      </c>
      <c r="I16" s="171">
        <f t="shared" si="1"/>
        <v>1.3266499161390679E-4</v>
      </c>
      <c r="J16" s="152"/>
      <c r="K16" s="169">
        <v>299.99869999999999</v>
      </c>
      <c r="L16" s="169">
        <v>299.99889999999999</v>
      </c>
      <c r="M16" s="169">
        <v>299.99869999999999</v>
      </c>
      <c r="N16" s="169">
        <v>299.99889999999999</v>
      </c>
      <c r="O16" s="169">
        <v>299.99880000000002</v>
      </c>
      <c r="P16" s="170">
        <f t="shared" si="2"/>
        <v>299.99879999999996</v>
      </c>
      <c r="Q16" s="171">
        <f t="shared" si="3"/>
        <v>8.9442719102960773E-5</v>
      </c>
      <c r="R16" s="145"/>
    </row>
    <row r="17" spans="1:18" ht="15" x14ac:dyDescent="0.25">
      <c r="A17" s="145"/>
      <c r="B17" s="152">
        <v>8</v>
      </c>
      <c r="C17" s="158">
        <v>100.00660000000001</v>
      </c>
      <c r="D17" s="158">
        <v>100.0067</v>
      </c>
      <c r="E17" s="158">
        <v>100.00660000000001</v>
      </c>
      <c r="F17" s="158">
        <v>100.00660000000001</v>
      </c>
      <c r="G17" s="158">
        <v>100.0067</v>
      </c>
      <c r="H17" s="157">
        <f t="shared" si="0"/>
        <v>100.00663999999999</v>
      </c>
      <c r="I17" s="157">
        <f t="shared" si="1"/>
        <v>4.8989794850327987E-5</v>
      </c>
      <c r="J17" s="152"/>
      <c r="K17" s="158">
        <v>299.99270000000001</v>
      </c>
      <c r="L17" s="158">
        <v>299.99279999999999</v>
      </c>
      <c r="M17" s="158">
        <v>299.99270000000001</v>
      </c>
      <c r="N17" s="158">
        <v>299.99270000000001</v>
      </c>
      <c r="O17" s="158">
        <v>299.99290000000002</v>
      </c>
      <c r="P17" s="157">
        <f t="shared" si="2"/>
        <v>299.99275999999998</v>
      </c>
      <c r="Q17" s="157">
        <f t="shared" si="3"/>
        <v>7.9999999999813551E-5</v>
      </c>
      <c r="R17" s="145"/>
    </row>
    <row r="18" spans="1:18" ht="15" x14ac:dyDescent="0.25">
      <c r="A18" s="145"/>
      <c r="B18" s="152">
        <v>9</v>
      </c>
      <c r="C18" s="158">
        <v>100.0129</v>
      </c>
      <c r="D18" s="158">
        <v>100.0129</v>
      </c>
      <c r="E18" s="158">
        <v>100.0128</v>
      </c>
      <c r="F18" s="158">
        <v>100.0129</v>
      </c>
      <c r="G18" s="158">
        <v>100.0129</v>
      </c>
      <c r="H18" s="157">
        <f t="shared" si="0"/>
        <v>100.01288</v>
      </c>
      <c r="I18" s="157">
        <f t="shared" si="1"/>
        <v>4.0000000001327866E-5</v>
      </c>
      <c r="J18" s="152"/>
      <c r="K18" s="158">
        <v>299.98630000000003</v>
      </c>
      <c r="L18" s="158">
        <v>299.98649999999998</v>
      </c>
      <c r="M18" s="158">
        <v>299.98630000000003</v>
      </c>
      <c r="N18" s="158">
        <v>299.9864</v>
      </c>
      <c r="O18" s="158">
        <v>299.98649999999998</v>
      </c>
      <c r="P18" s="157">
        <f t="shared" si="2"/>
        <v>299.9864</v>
      </c>
      <c r="Q18" s="157">
        <f t="shared" si="3"/>
        <v>8.9442719077539634E-5</v>
      </c>
      <c r="R18" s="145"/>
    </row>
    <row r="19" spans="1:18" ht="15" x14ac:dyDescent="0.25">
      <c r="A19" s="145"/>
      <c r="B19" s="152">
        <v>10</v>
      </c>
      <c r="C19" s="158">
        <v>100.0189</v>
      </c>
      <c r="D19" s="158">
        <v>100.0189</v>
      </c>
      <c r="E19" s="158">
        <v>100.0188</v>
      </c>
      <c r="F19" s="158">
        <v>100.0189</v>
      </c>
      <c r="G19" s="158">
        <v>100.0189</v>
      </c>
      <c r="H19" s="157">
        <f t="shared" si="0"/>
        <v>100.01888000000001</v>
      </c>
      <c r="I19" s="157">
        <f t="shared" si="1"/>
        <v>4.000000000132786E-5</v>
      </c>
      <c r="J19" s="152"/>
      <c r="K19" s="158">
        <v>299.9803</v>
      </c>
      <c r="L19" s="158">
        <v>299.98050000000001</v>
      </c>
      <c r="M19" s="158">
        <v>299.98039999999997</v>
      </c>
      <c r="N19" s="158">
        <v>299.9803</v>
      </c>
      <c r="O19" s="158">
        <v>299.98050000000001</v>
      </c>
      <c r="P19" s="157">
        <f t="shared" si="2"/>
        <v>299.98040000000003</v>
      </c>
      <c r="Q19" s="157">
        <f t="shared" si="3"/>
        <v>8.9442719102960773E-5</v>
      </c>
      <c r="R19" s="145"/>
    </row>
    <row r="20" spans="1:18" ht="15" x14ac:dyDescent="0.25">
      <c r="A20" s="145"/>
      <c r="B20" s="152">
        <v>11</v>
      </c>
      <c r="C20" s="158">
        <v>100.02509999999999</v>
      </c>
      <c r="D20" s="158">
        <v>100.02500000000001</v>
      </c>
      <c r="E20" s="158">
        <v>100.02509999999999</v>
      </c>
      <c r="F20" s="158">
        <v>100.02509999999999</v>
      </c>
      <c r="G20" s="158">
        <v>100.02500000000001</v>
      </c>
      <c r="H20" s="157">
        <f t="shared" si="0"/>
        <v>100.02506000000001</v>
      </c>
      <c r="I20" s="157">
        <f t="shared" si="1"/>
        <v>4.8989794850327987E-5</v>
      </c>
      <c r="J20" s="152"/>
      <c r="K20" s="158">
        <v>299.9742</v>
      </c>
      <c r="L20" s="158">
        <v>299.9742</v>
      </c>
      <c r="M20" s="158">
        <v>299.97410000000002</v>
      </c>
      <c r="N20" s="158">
        <v>299.9744</v>
      </c>
      <c r="O20" s="158">
        <v>299.97430000000003</v>
      </c>
      <c r="P20" s="157">
        <f t="shared" si="2"/>
        <v>299.97424000000001</v>
      </c>
      <c r="Q20" s="157">
        <f t="shared" si="3"/>
        <v>1.0198039027078193E-4</v>
      </c>
      <c r="R20" s="145"/>
    </row>
    <row r="21" spans="1:18" ht="15" x14ac:dyDescent="0.25">
      <c r="A21" s="145"/>
      <c r="B21" s="152">
        <v>12</v>
      </c>
      <c r="C21" s="158">
        <v>100.0313</v>
      </c>
      <c r="D21" s="158">
        <v>100.0312</v>
      </c>
      <c r="E21" s="158">
        <v>100.0312</v>
      </c>
      <c r="F21" s="158">
        <v>100.0312</v>
      </c>
      <c r="G21" s="158">
        <v>100.0313</v>
      </c>
      <c r="H21" s="157">
        <f t="shared" si="0"/>
        <v>100.03124</v>
      </c>
      <c r="I21" s="157">
        <f t="shared" si="1"/>
        <v>4.8989794857289852E-5</v>
      </c>
      <c r="J21" s="152"/>
      <c r="K21" s="158">
        <v>299.96820000000002</v>
      </c>
      <c r="L21" s="158">
        <v>299.96809999999999</v>
      </c>
      <c r="M21" s="158">
        <v>299.96809999999999</v>
      </c>
      <c r="N21" s="158">
        <v>299.9683</v>
      </c>
      <c r="O21" s="158">
        <v>299.96820000000002</v>
      </c>
      <c r="P21" s="157">
        <f t="shared" si="2"/>
        <v>299.96818000000002</v>
      </c>
      <c r="Q21" s="157">
        <f t="shared" si="3"/>
        <v>7.4833147741001433E-5</v>
      </c>
      <c r="R21" s="145"/>
    </row>
    <row r="22" spans="1:18" ht="15" x14ac:dyDescent="0.25">
      <c r="A22" s="145"/>
      <c r="B22" s="152">
        <v>13</v>
      </c>
      <c r="C22" s="159">
        <v>100.03740000000001</v>
      </c>
      <c r="D22" s="159">
        <v>100.0373</v>
      </c>
      <c r="E22" s="159">
        <v>100.03740000000001</v>
      </c>
      <c r="F22" s="159">
        <v>100.03740000000001</v>
      </c>
      <c r="G22" s="159">
        <v>100.0373</v>
      </c>
      <c r="H22" s="157">
        <f t="shared" si="0"/>
        <v>100.03736000000001</v>
      </c>
      <c r="I22" s="157">
        <f t="shared" si="1"/>
        <v>4.8989794857289852E-5</v>
      </c>
      <c r="J22" s="152"/>
      <c r="K22" s="159">
        <v>299.96179999999998</v>
      </c>
      <c r="L22" s="159">
        <v>299.96199999999999</v>
      </c>
      <c r="M22" s="159">
        <v>299.96179999999998</v>
      </c>
      <c r="N22" s="159">
        <v>299.96199999999999</v>
      </c>
      <c r="O22" s="159">
        <v>299.96190000000001</v>
      </c>
      <c r="P22" s="157">
        <f t="shared" si="2"/>
        <v>299.96190000000001</v>
      </c>
      <c r="Q22" s="157">
        <f t="shared" si="3"/>
        <v>8.9442719102960773E-5</v>
      </c>
      <c r="R22" s="145"/>
    </row>
    <row r="23" spans="1:18" ht="15" x14ac:dyDescent="0.25">
      <c r="A23" s="145"/>
      <c r="B23" s="152"/>
      <c r="C23" s="153"/>
      <c r="D23" s="153"/>
      <c r="E23" s="153"/>
      <c r="F23" s="153"/>
      <c r="G23" s="153"/>
      <c r="H23" s="153"/>
      <c r="I23" s="153"/>
      <c r="J23" s="152"/>
      <c r="K23" s="153"/>
      <c r="L23" s="153"/>
      <c r="M23" s="153"/>
      <c r="N23" s="153"/>
      <c r="O23" s="153"/>
      <c r="P23" s="153"/>
      <c r="Q23" s="153"/>
      <c r="R23" s="145"/>
    </row>
    <row r="24" spans="1:18" ht="15" x14ac:dyDescent="0.25">
      <c r="A24" s="145"/>
      <c r="B24" s="152"/>
      <c r="C24" s="153"/>
      <c r="D24" s="153"/>
      <c r="E24" s="153"/>
      <c r="F24" s="153"/>
      <c r="G24" s="153"/>
      <c r="H24" s="160"/>
      <c r="I24" s="198" t="s">
        <v>76</v>
      </c>
      <c r="J24" s="218">
        <f>MAX(I10:I22,Q10:Q22)</f>
        <v>1.3266499161390679E-4</v>
      </c>
      <c r="L24" s="157"/>
      <c r="M24" s="152"/>
      <c r="N24" s="152"/>
      <c r="O24" s="152"/>
      <c r="P24" s="152"/>
      <c r="Q24" s="152"/>
      <c r="R24" s="152"/>
    </row>
    <row r="25" spans="1:18" ht="15" x14ac:dyDescent="0.25">
      <c r="A25" s="145"/>
      <c r="B25" s="145"/>
      <c r="C25" s="153"/>
      <c r="D25" s="153"/>
      <c r="E25" s="153"/>
      <c r="F25" s="153"/>
      <c r="G25" s="153"/>
      <c r="H25" s="160"/>
      <c r="I25" s="198" t="s">
        <v>69</v>
      </c>
      <c r="J25" s="218">
        <f>MAX(I10:I22,Q10:Q22)-MIN(I10:I22,Q10:Q22)</f>
        <v>9.2664991612578934E-5</v>
      </c>
      <c r="K25" s="217" t="str">
        <f>IF(J25&lt;2*Datos!$G$15,"CUMPLE","NO CUMPLE")</f>
        <v>CUMPLE</v>
      </c>
      <c r="L25" s="152"/>
      <c r="M25" s="152"/>
      <c r="N25" s="152"/>
      <c r="O25" s="152"/>
      <c r="P25" s="152"/>
      <c r="Q25" s="152"/>
      <c r="R25" s="152"/>
    </row>
    <row r="26" spans="1:18" ht="15" x14ac:dyDescent="0.25">
      <c r="A26" s="145"/>
      <c r="B26" s="145"/>
      <c r="C26" s="153"/>
      <c r="D26" s="153"/>
      <c r="E26" s="153"/>
      <c r="F26" s="153"/>
      <c r="G26" s="153"/>
      <c r="H26" s="147"/>
      <c r="I26" s="147"/>
      <c r="J26" s="152"/>
      <c r="K26" s="152"/>
      <c r="L26" s="152"/>
      <c r="M26" s="152"/>
      <c r="N26" s="152"/>
      <c r="O26" s="152"/>
      <c r="P26" s="160"/>
      <c r="Q26" s="161"/>
      <c r="R26" s="145"/>
    </row>
    <row r="27" spans="1:18" ht="15" x14ac:dyDescent="0.25">
      <c r="A27" s="145"/>
      <c r="B27" s="145"/>
      <c r="C27" s="153"/>
      <c r="D27" s="155" t="s">
        <v>79</v>
      </c>
      <c r="E27" s="160"/>
      <c r="F27" s="152"/>
      <c r="G27" s="176" t="s">
        <v>80</v>
      </c>
      <c r="H27" s="152"/>
      <c r="I27" s="152"/>
      <c r="O27" s="152"/>
      <c r="P27" s="160"/>
      <c r="Q27" s="161"/>
      <c r="R27" s="145"/>
    </row>
    <row r="28" spans="1:18" ht="16.5" customHeight="1" thickBot="1" x14ac:dyDescent="0.3">
      <c r="A28" s="145"/>
      <c r="B28" s="145"/>
      <c r="C28" s="147"/>
      <c r="D28" s="148" t="s">
        <v>81</v>
      </c>
      <c r="E28" s="147"/>
      <c r="F28" s="147"/>
      <c r="G28" s="147"/>
      <c r="H28" s="147"/>
      <c r="I28" s="147"/>
      <c r="O28" s="152"/>
      <c r="P28" s="152"/>
      <c r="Q28" s="152"/>
      <c r="R28" s="145"/>
    </row>
    <row r="29" spans="1:18" ht="15" x14ac:dyDescent="0.25">
      <c r="A29" s="145"/>
      <c r="B29" s="145"/>
      <c r="C29" s="152"/>
      <c r="D29" s="153">
        <v>1</v>
      </c>
      <c r="E29" s="172">
        <f t="shared" ref="E29:E41" si="4">H10+(400-(H10+P10))/2</f>
        <v>99.963920000000002</v>
      </c>
      <c r="F29" s="152"/>
      <c r="G29" s="162">
        <f>(E29-E35)</f>
        <v>-3.6970000000025038E-2</v>
      </c>
      <c r="H29" s="147"/>
      <c r="I29" s="152"/>
      <c r="O29" s="152"/>
      <c r="P29" s="152"/>
      <c r="Q29" s="152"/>
      <c r="R29" s="145"/>
    </row>
    <row r="30" spans="1:18" ht="15" x14ac:dyDescent="0.25">
      <c r="A30" s="145"/>
      <c r="B30" s="145"/>
      <c r="C30" s="152"/>
      <c r="D30" s="153">
        <v>2</v>
      </c>
      <c r="E30" s="173">
        <f t="shared" si="4"/>
        <v>99.969959999999986</v>
      </c>
      <c r="F30" s="152"/>
      <c r="G30" s="163">
        <f>(E30-E35)</f>
        <v>-3.0930000000040536E-2</v>
      </c>
      <c r="H30" s="147"/>
      <c r="I30" s="152"/>
      <c r="O30" s="152"/>
      <c r="P30" s="152"/>
      <c r="Q30" s="152"/>
      <c r="R30" s="145"/>
    </row>
    <row r="31" spans="1:18" ht="15" x14ac:dyDescent="0.25">
      <c r="A31" s="145"/>
      <c r="B31" s="145"/>
      <c r="C31" s="152"/>
      <c r="D31" s="153">
        <v>3</v>
      </c>
      <c r="E31" s="173">
        <f t="shared" si="4"/>
        <v>99.976169999999982</v>
      </c>
      <c r="F31" s="152"/>
      <c r="G31" s="163">
        <f>(E31-E35)</f>
        <v>-2.4720000000044706E-2</v>
      </c>
      <c r="H31" s="147"/>
      <c r="I31" s="152"/>
      <c r="O31" s="152"/>
      <c r="P31" s="152"/>
      <c r="Q31" s="152"/>
      <c r="R31" s="145"/>
    </row>
    <row r="32" spans="1:18" ht="15" x14ac:dyDescent="0.25">
      <c r="A32" s="145"/>
      <c r="B32" s="145"/>
      <c r="C32" s="152"/>
      <c r="D32" s="153">
        <v>4</v>
      </c>
      <c r="E32" s="173">
        <f t="shared" si="4"/>
        <v>99.982129999999998</v>
      </c>
      <c r="F32" s="152"/>
      <c r="G32" s="163">
        <f>(E32-E35)</f>
        <v>-1.8760000000028754E-2</v>
      </c>
      <c r="H32" s="147"/>
      <c r="I32" s="152"/>
      <c r="O32" s="152"/>
      <c r="P32" s="152"/>
      <c r="Q32" s="152"/>
      <c r="R32" s="145"/>
    </row>
    <row r="33" spans="1:18" ht="15" x14ac:dyDescent="0.25">
      <c r="A33" s="145"/>
      <c r="B33" s="145"/>
      <c r="C33" s="152"/>
      <c r="D33" s="153">
        <v>5</v>
      </c>
      <c r="E33" s="173">
        <f t="shared" si="4"/>
        <v>99.988279999999989</v>
      </c>
      <c r="F33" s="152"/>
      <c r="G33" s="163">
        <f>(E33-E35)</f>
        <v>-1.2610000000037758E-2</v>
      </c>
      <c r="H33" s="147"/>
      <c r="I33" s="152"/>
      <c r="O33" s="152"/>
      <c r="P33" s="152"/>
      <c r="Q33" s="152"/>
      <c r="R33" s="145"/>
    </row>
    <row r="34" spans="1:18" ht="15" x14ac:dyDescent="0.25">
      <c r="A34" s="145"/>
      <c r="B34" s="145"/>
      <c r="C34" s="152"/>
      <c r="D34" s="153">
        <v>6</v>
      </c>
      <c r="E34" s="173">
        <f t="shared" si="4"/>
        <v>99.994579999999999</v>
      </c>
      <c r="F34" s="152"/>
      <c r="G34" s="163">
        <f>(E34-E35)</f>
        <v>-6.3100000000275713E-3</v>
      </c>
      <c r="H34" s="147"/>
      <c r="I34" s="152"/>
      <c r="O34" s="152"/>
      <c r="P34" s="152"/>
      <c r="Q34" s="152"/>
      <c r="R34" s="145"/>
    </row>
    <row r="35" spans="1:18" ht="15" x14ac:dyDescent="0.25">
      <c r="A35" s="145"/>
      <c r="B35" s="145"/>
      <c r="C35" s="152"/>
      <c r="D35" s="165">
        <v>7</v>
      </c>
      <c r="E35" s="174">
        <f t="shared" si="4"/>
        <v>100.00089000000003</v>
      </c>
      <c r="F35" s="166"/>
      <c r="G35" s="167">
        <f>(E35-E35)</f>
        <v>0</v>
      </c>
      <c r="H35" s="147"/>
      <c r="I35" s="152"/>
      <c r="O35" s="152"/>
      <c r="P35" s="152"/>
      <c r="Q35" s="152"/>
      <c r="R35" s="145"/>
    </row>
    <row r="36" spans="1:18" ht="15" x14ac:dyDescent="0.25">
      <c r="A36" s="145"/>
      <c r="B36" s="145"/>
      <c r="C36" s="152"/>
      <c r="D36" s="153">
        <v>8</v>
      </c>
      <c r="E36" s="173">
        <f t="shared" si="4"/>
        <v>100.00694</v>
      </c>
      <c r="F36" s="152"/>
      <c r="G36" s="163">
        <f>(E36-E35)</f>
        <v>6.0499999999734655E-3</v>
      </c>
      <c r="H36" s="147"/>
      <c r="I36" s="152"/>
      <c r="O36" s="152"/>
      <c r="P36" s="152"/>
      <c r="Q36" s="152"/>
      <c r="R36" s="145"/>
    </row>
    <row r="37" spans="1:18" ht="15" x14ac:dyDescent="0.25">
      <c r="A37" s="145"/>
      <c r="B37" s="145"/>
      <c r="C37" s="152"/>
      <c r="D37" s="153">
        <v>9</v>
      </c>
      <c r="E37" s="173">
        <f t="shared" si="4"/>
        <v>100.01324</v>
      </c>
      <c r="F37" s="152"/>
      <c r="G37" s="163">
        <f>(E37-E35)</f>
        <v>1.2349999999969441E-2</v>
      </c>
      <c r="H37" s="147"/>
      <c r="I37" s="152"/>
      <c r="O37" s="152"/>
      <c r="P37" s="152"/>
      <c r="Q37" s="152"/>
      <c r="R37" s="145"/>
    </row>
    <row r="38" spans="1:18" ht="15" x14ac:dyDescent="0.25">
      <c r="A38" s="145"/>
      <c r="B38" s="145"/>
      <c r="C38" s="152"/>
      <c r="D38" s="153">
        <v>10</v>
      </c>
      <c r="E38" s="173">
        <f t="shared" si="4"/>
        <v>100.01923999999998</v>
      </c>
      <c r="F38" s="152"/>
      <c r="G38" s="163">
        <f>(E38-E35)</f>
        <v>1.8349999999955457E-2</v>
      </c>
      <c r="H38" s="147"/>
      <c r="I38" s="152"/>
      <c r="O38" s="152"/>
      <c r="P38" s="152"/>
      <c r="Q38" s="152"/>
      <c r="R38" s="145"/>
    </row>
    <row r="39" spans="1:18" ht="15" x14ac:dyDescent="0.25">
      <c r="A39" s="145"/>
      <c r="B39" s="145"/>
      <c r="C39" s="152"/>
      <c r="D39" s="153">
        <v>11</v>
      </c>
      <c r="E39" s="173">
        <f t="shared" si="4"/>
        <v>100.02541000000001</v>
      </c>
      <c r="F39" s="152"/>
      <c r="G39" s="163">
        <f>(E39-E35)</f>
        <v>2.4519999999981223E-2</v>
      </c>
      <c r="H39" s="147"/>
      <c r="I39" s="152"/>
      <c r="O39" s="152"/>
      <c r="P39" s="152"/>
      <c r="Q39" s="152"/>
      <c r="R39" s="145"/>
    </row>
    <row r="40" spans="1:18" ht="15" x14ac:dyDescent="0.25">
      <c r="A40" s="145"/>
      <c r="B40" s="145"/>
      <c r="C40" s="152"/>
      <c r="D40" s="153">
        <v>12</v>
      </c>
      <c r="E40" s="173">
        <f t="shared" si="4"/>
        <v>100.03153</v>
      </c>
      <c r="F40" s="152"/>
      <c r="G40" s="163">
        <f>(E40-E35)</f>
        <v>3.0639999999976908E-2</v>
      </c>
      <c r="H40" s="147"/>
      <c r="I40" s="152"/>
      <c r="O40" s="152"/>
      <c r="P40" s="152"/>
      <c r="Q40" s="152"/>
      <c r="R40" s="145"/>
    </row>
    <row r="41" spans="1:18" ht="15.75" thickBot="1" x14ac:dyDescent="0.3">
      <c r="A41" s="145"/>
      <c r="B41" s="145"/>
      <c r="C41" s="152"/>
      <c r="D41" s="153">
        <v>13</v>
      </c>
      <c r="E41" s="175">
        <f t="shared" si="4"/>
        <v>100.03772999999998</v>
      </c>
      <c r="F41" s="152"/>
      <c r="G41" s="164">
        <f>(E41-E35)</f>
        <v>3.6839999999955353E-2</v>
      </c>
      <c r="H41" s="147"/>
      <c r="I41" s="152"/>
      <c r="O41" s="152"/>
      <c r="P41" s="152"/>
      <c r="Q41" s="152"/>
      <c r="R41" s="145"/>
    </row>
    <row r="42" spans="1:18" ht="15" x14ac:dyDescent="0.25">
      <c r="A42" s="145"/>
      <c r="B42" s="145"/>
      <c r="C42" s="153"/>
      <c r="D42" s="153"/>
      <c r="E42" s="153"/>
      <c r="F42" s="153"/>
      <c r="G42" s="153"/>
      <c r="H42" s="153"/>
      <c r="I42" s="153"/>
      <c r="J42" s="152"/>
      <c r="K42" s="152"/>
      <c r="L42" s="152"/>
      <c r="M42" s="152"/>
      <c r="N42" s="152"/>
      <c r="O42" s="152"/>
      <c r="P42" s="152"/>
      <c r="Q42" s="152"/>
      <c r="R42" s="145"/>
    </row>
    <row r="44" spans="1:18" ht="15" x14ac:dyDescent="0.25">
      <c r="B44" s="7" t="s">
        <v>82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8" ht="1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8" ht="63" x14ac:dyDescent="0.2">
      <c r="B46" s="8" t="s">
        <v>40</v>
      </c>
      <c r="C46" s="9" t="s">
        <v>22</v>
      </c>
      <c r="D46" s="9" t="s">
        <v>23</v>
      </c>
      <c r="E46" s="9" t="s">
        <v>24</v>
      </c>
      <c r="F46" s="9" t="s">
        <v>25</v>
      </c>
      <c r="G46" s="10" t="s">
        <v>26</v>
      </c>
      <c r="H46" s="10"/>
      <c r="I46" s="10"/>
      <c r="J46" s="11"/>
      <c r="K46" s="12" t="s">
        <v>39</v>
      </c>
      <c r="L46" s="11"/>
      <c r="M46" s="11" t="s">
        <v>41</v>
      </c>
      <c r="N46" s="13" t="s">
        <v>27</v>
      </c>
      <c r="O46" s="14"/>
      <c r="P46" s="15" t="s">
        <v>28</v>
      </c>
      <c r="Q46" s="16" t="s">
        <v>29</v>
      </c>
    </row>
    <row r="47" spans="1:18" ht="18" x14ac:dyDescent="0.2">
      <c r="B47" s="17"/>
      <c r="C47" s="18"/>
      <c r="D47" s="18"/>
      <c r="E47" s="18"/>
      <c r="F47" s="17"/>
      <c r="G47" s="19" t="s">
        <v>42</v>
      </c>
      <c r="H47" s="20"/>
      <c r="I47" s="21" t="s">
        <v>43</v>
      </c>
      <c r="J47" s="22"/>
      <c r="K47" s="23" t="s">
        <v>30</v>
      </c>
      <c r="L47" s="23" t="s">
        <v>31</v>
      </c>
      <c r="M47" s="17"/>
      <c r="N47" s="24" t="s">
        <v>58</v>
      </c>
      <c r="O47" s="127" t="s">
        <v>24</v>
      </c>
      <c r="P47" s="25" t="s">
        <v>32</v>
      </c>
      <c r="Q47" s="26"/>
    </row>
    <row r="48" spans="1:18" ht="15" x14ac:dyDescent="0.2">
      <c r="B48" s="27" t="s">
        <v>44</v>
      </c>
      <c r="C48" s="28"/>
      <c r="D48" s="29"/>
      <c r="E48" s="28"/>
      <c r="F48" s="30"/>
      <c r="G48" s="31"/>
      <c r="H48" s="32"/>
      <c r="I48" s="122">
        <f>SQRT(G49^2+G50^2)</f>
        <v>2.5166114784235834E-4</v>
      </c>
      <c r="J48" s="33" t="str">
        <f>H49</f>
        <v>gon</v>
      </c>
      <c r="K48" s="34"/>
      <c r="L48" s="35">
        <f>INT(((G49^2+G50^2)^2)/(SUM(G49^4/K49+G50^4/K50)))</f>
        <v>102</v>
      </c>
      <c r="M48" s="36">
        <f>SQRT(2)</f>
        <v>1.4142135623730951</v>
      </c>
      <c r="N48" s="206">
        <f>I48*M48</f>
        <v>3.5590260840104375E-4</v>
      </c>
      <c r="O48" s="201" t="str">
        <f>J48</f>
        <v>gon</v>
      </c>
      <c r="P48" s="37">
        <f>L48</f>
        <v>102</v>
      </c>
      <c r="Q48" s="38">
        <f>(N48^2/N54^2)*100</f>
        <v>98.855359001045855</v>
      </c>
    </row>
    <row r="49" spans="2:17" ht="15" x14ac:dyDescent="0.25">
      <c r="B49" s="39" t="s">
        <v>57</v>
      </c>
      <c r="C49" s="125" t="s">
        <v>56</v>
      </c>
      <c r="D49" s="203">
        <f>Datos!G17</f>
        <v>5.0000000000000001E-4</v>
      </c>
      <c r="E49" s="41" t="s">
        <v>7</v>
      </c>
      <c r="F49" s="42" t="s">
        <v>33</v>
      </c>
      <c r="G49" s="120">
        <f>D49/2</f>
        <v>2.5000000000000001E-4</v>
      </c>
      <c r="H49" s="44" t="str">
        <f>E49</f>
        <v>gon</v>
      </c>
      <c r="I49" s="43"/>
      <c r="J49" s="45"/>
      <c r="K49" s="41">
        <v>100</v>
      </c>
      <c r="L49" s="41"/>
      <c r="M49" s="46"/>
      <c r="N49" s="43"/>
      <c r="O49" s="48"/>
      <c r="P49" s="49"/>
      <c r="Q49" s="50"/>
    </row>
    <row r="50" spans="2:17" ht="15" x14ac:dyDescent="0.2">
      <c r="B50" s="51" t="s">
        <v>47</v>
      </c>
      <c r="C50" s="126" t="s">
        <v>55</v>
      </c>
      <c r="D50" s="204">
        <f>Datos!G15</f>
        <v>1E-4</v>
      </c>
      <c r="E50" s="52" t="s">
        <v>7</v>
      </c>
      <c r="F50" s="53" t="s">
        <v>34</v>
      </c>
      <c r="G50" s="121">
        <f>D50/SQRT(12)</f>
        <v>2.8867513459481293E-5</v>
      </c>
      <c r="H50" s="54" t="str">
        <f>E50</f>
        <v>gon</v>
      </c>
      <c r="I50" s="55"/>
      <c r="J50" s="54"/>
      <c r="K50" s="52">
        <v>100</v>
      </c>
      <c r="L50" s="52"/>
      <c r="M50" s="56"/>
      <c r="N50" s="207"/>
      <c r="O50" s="58"/>
      <c r="P50" s="59"/>
      <c r="Q50" s="60"/>
    </row>
    <row r="51" spans="2:17" ht="15" x14ac:dyDescent="0.2">
      <c r="B51" s="61" t="s">
        <v>45</v>
      </c>
      <c r="C51" s="62"/>
      <c r="D51" s="205"/>
      <c r="E51" s="64"/>
      <c r="F51" s="65"/>
      <c r="G51" s="66"/>
      <c r="H51" s="67"/>
      <c r="I51" s="123">
        <f>SQRT(G52^2)</f>
        <v>3.8297084310164267E-5</v>
      </c>
      <c r="J51" s="68" t="str">
        <f>H52</f>
        <v>gon</v>
      </c>
      <c r="K51" s="35"/>
      <c r="L51" s="35">
        <f>INT(((G52^2)^2)/(SUM(G52^4/K52)))</f>
        <v>12</v>
      </c>
      <c r="M51" s="69">
        <v>1</v>
      </c>
      <c r="N51" s="208">
        <f>I51*M51</f>
        <v>3.8297084310164267E-5</v>
      </c>
      <c r="O51" s="70" t="str">
        <f>J51</f>
        <v>gon</v>
      </c>
      <c r="P51" s="202">
        <f>L51</f>
        <v>12</v>
      </c>
      <c r="Q51" s="38">
        <f>(N51^2/N54^2)*100</f>
        <v>1.1446409989541428</v>
      </c>
    </row>
    <row r="52" spans="2:17" ht="18" x14ac:dyDescent="0.2">
      <c r="B52" s="39" t="s">
        <v>8</v>
      </c>
      <c r="C52" s="40" t="s">
        <v>46</v>
      </c>
      <c r="D52" s="204">
        <f>J24</f>
        <v>1.3266499161390679E-4</v>
      </c>
      <c r="E52" s="179" t="s">
        <v>7</v>
      </c>
      <c r="F52" s="180" t="s">
        <v>35</v>
      </c>
      <c r="G52" s="121">
        <f>D52/SQRT(COUNT(C10:C22)-1)</f>
        <v>3.8297084310164267E-5</v>
      </c>
      <c r="H52" s="181" t="str">
        <f>E52</f>
        <v>gon</v>
      </c>
      <c r="I52" s="55"/>
      <c r="J52" s="179"/>
      <c r="K52" s="182">
        <f>COUNT(C10:C22)-1</f>
        <v>12</v>
      </c>
      <c r="L52" s="52"/>
      <c r="M52" s="183"/>
      <c r="N52" s="184"/>
      <c r="O52" s="71"/>
      <c r="P52" s="72"/>
      <c r="Q52" s="73"/>
    </row>
    <row r="53" spans="2:17" ht="15.75" thickBot="1" x14ac:dyDescent="0.3">
      <c r="B53" s="188"/>
      <c r="C53" s="190"/>
      <c r="D53" s="186"/>
      <c r="E53" s="63"/>
      <c r="F53" s="63"/>
      <c r="G53" s="63"/>
      <c r="H53" s="63"/>
      <c r="I53" s="63"/>
      <c r="J53" s="63"/>
      <c r="K53" s="63"/>
      <c r="L53" s="6"/>
      <c r="M53" s="6"/>
      <c r="N53" s="6"/>
      <c r="O53" s="2"/>
      <c r="P53" s="74" t="s">
        <v>36</v>
      </c>
      <c r="Q53" s="75">
        <f>Q48+Q51</f>
        <v>100</v>
      </c>
    </row>
    <row r="54" spans="2:17" ht="15.75" thickBot="1" x14ac:dyDescent="0.3">
      <c r="B54" s="187"/>
      <c r="C54" s="187"/>
      <c r="D54" s="187"/>
      <c r="E54" s="142"/>
      <c r="F54" s="107" t="s">
        <v>50</v>
      </c>
      <c r="G54" s="131">
        <f>N54*2</f>
        <v>7.1591433379511688E-4</v>
      </c>
      <c r="H54" s="108" t="s">
        <v>7</v>
      </c>
      <c r="I54" s="2"/>
      <c r="J54" s="2"/>
      <c r="K54" s="63"/>
      <c r="L54" s="76" t="s">
        <v>37</v>
      </c>
      <c r="M54" s="77"/>
      <c r="N54" s="209">
        <f>SQRT(N48^2+N51^2)</f>
        <v>3.5795716689755844E-4</v>
      </c>
      <c r="O54" s="78" t="str">
        <f>O48</f>
        <v>gon</v>
      </c>
      <c r="P54" s="79" t="s">
        <v>38</v>
      </c>
      <c r="Q54" s="80">
        <f>INT((N54)^4/SUM((N48)^4/P48+(N51)^4/P51))</f>
        <v>104</v>
      </c>
    </row>
    <row r="55" spans="2:17" ht="13.5" customHeight="1" thickBot="1" x14ac:dyDescent="0.3">
      <c r="B55" s="187"/>
      <c r="C55" s="187"/>
      <c r="D55" s="187"/>
      <c r="E55" s="82"/>
      <c r="F55" s="81"/>
      <c r="G55" s="82"/>
      <c r="H55" s="82"/>
      <c r="I55" s="82"/>
      <c r="J55" s="82"/>
      <c r="K55" s="83"/>
      <c r="L55" s="83"/>
      <c r="M55" s="84"/>
      <c r="N55" s="85"/>
      <c r="O55" s="86"/>
      <c r="P55" s="87"/>
      <c r="Q55" s="88"/>
    </row>
    <row r="56" spans="2:17" ht="15.75" thickBot="1" x14ac:dyDescent="0.3">
      <c r="B56" s="2"/>
      <c r="C56" s="2"/>
      <c r="D56" s="2"/>
      <c r="E56" s="142"/>
      <c r="F56" s="107" t="s">
        <v>50</v>
      </c>
      <c r="G56" s="143">
        <f>G54*(90/100)*3600</f>
        <v>2.3195624414961786</v>
      </c>
      <c r="H56" s="108" t="s">
        <v>70</v>
      </c>
      <c r="I56" s="2"/>
      <c r="J56" s="2"/>
      <c r="K56" s="2"/>
      <c r="L56" s="2" t="s">
        <v>49</v>
      </c>
      <c r="M56" s="90" t="s">
        <v>48</v>
      </c>
      <c r="N56" s="91">
        <f>TINV(1-0.9545,Q54)</f>
        <v>2.0243266863773619</v>
      </c>
      <c r="O56" s="2"/>
      <c r="P56" s="2"/>
      <c r="Q56" s="2"/>
    </row>
  </sheetData>
  <sheetProtection sheet="1" objects="1" scenarios="1"/>
  <printOptions gridLines="1" gridLinesSet="0"/>
  <pageMargins left="0.75" right="0.75" top="1.84" bottom="1" header="0.511811024" footer="0.511811024"/>
  <pageSetup scale="60" orientation="landscape" r:id="rId1"/>
  <headerFooter alignWithMargins="0">
    <oddHeader>&amp;A</oddHeader>
    <oddFooter>Página &amp;P</oddFooter>
  </headerFooter>
  <ignoredErrors>
    <ignoredError sqref="H10:H15 H17:H22" formulaRange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lessThan" id="{3F75E77E-591E-4E1D-BC41-69194EE8A6D7}">
            <xm:f>2*Datos!$G$15</xm:f>
            <x14:dxf>
              <font>
                <color theme="9" tint="-0.24994659260841701"/>
              </font>
              <fill>
                <patternFill patternType="none">
                  <bgColor auto="1"/>
                </patternFill>
              </fill>
            </x14:dxf>
          </x14:cfRule>
          <x14:cfRule type="cellIs" priority="2" operator="greaterThan" id="{14761F6C-C36D-4819-955E-0D4D4DA03F01}">
            <xm:f>2*Datos!$G$15</xm:f>
            <x14:dxf>
              <font>
                <color rgb="FF9C0006"/>
              </font>
              <fill>
                <patternFill patternType="none">
                  <bgColor auto="1"/>
                </patternFill>
              </fill>
            </x14:dxf>
          </x14:cfRule>
          <xm:sqref>K25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</vt:lpstr>
      <vt:lpstr>Vertical</vt:lpstr>
      <vt:lpstr>Horizontal</vt:lpstr>
      <vt:lpstr>Trazos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Marimar</dc:creator>
  <cp:lastModifiedBy>Emilio Prieto</cp:lastModifiedBy>
  <dcterms:created xsi:type="dcterms:W3CDTF">2020-04-03T08:53:33Z</dcterms:created>
  <dcterms:modified xsi:type="dcterms:W3CDTF">2020-05-14T11:35:48Z</dcterms:modified>
</cp:coreProperties>
</file>